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ere\Documents\Ons Bedrijf\B16\"/>
    </mc:Choice>
  </mc:AlternateContent>
  <bookViews>
    <workbookView xWindow="0" yWindow="0" windowWidth="12240" windowHeight="5580" tabRatio="608"/>
  </bookViews>
  <sheets>
    <sheet name="Opening" sheetId="1" r:id="rId1"/>
    <sheet name="Algemeen" sheetId="2" r:id="rId2"/>
    <sheet name="cultuur en bouwkavels" sheetId="11" r:id="rId3"/>
    <sheet name="gebouwen en vaste installaties" sheetId="10" r:id="rId4"/>
    <sheet name="werktuigen en inventaris" sheetId="12" r:id="rId5"/>
    <sheet name="Resultatenrekening" sheetId="4" r:id="rId6"/>
    <sheet name="Investeringen" sheetId="5" r:id="rId7"/>
    <sheet name="Kengetallen" sheetId="6" r:id="rId8"/>
    <sheet name="Macro's" sheetId="8" state="veryHidden" r:id="rId9"/>
    <sheet name="Module2" sheetId="9" state="veryHidden" r:id="rId10"/>
    <sheet name="samenstelling lening, krediet" sheetId="13" r:id="rId11"/>
    <sheet name="inkomensbegrippen, besparingen" sheetId="14" r:id="rId12"/>
    <sheet name="liquiditeitspositie" sheetId="15" r:id="rId13"/>
    <sheet name="Balans" sheetId="3" r:id="rId14"/>
    <sheet name="Blad3" sheetId="16" r:id="rId15"/>
    <sheet name="Blad1" sheetId="17" r:id="rId16"/>
  </sheets>
  <definedNames>
    <definedName name="_alg1">Algemeen!$AM$5:$AM$21</definedName>
    <definedName name="_alg2">Algemeen!$AO$5:$AO$21</definedName>
    <definedName name="_bal1">Balans!#REF!</definedName>
    <definedName name="_bal2">Balans!#REF!</definedName>
    <definedName name="_inv1">Investeringen!$AB$1:$AB$16</definedName>
    <definedName name="_inv2">Investeringen!$AD$1:$AD$16</definedName>
    <definedName name="_ken1">Kengetallen!$AU$1:$AU$102</definedName>
    <definedName name="_ken2">Kengetallen!$AW$1:$AW$102</definedName>
    <definedName name="ACwvu.lijst." localSheetId="6" hidden="1">Investeringen!$Y$2:$Z$2</definedName>
    <definedName name="_xlnm.Print_Area" localSheetId="1">Algemeen!$A$1:$F$60</definedName>
    <definedName name="_xlnm.Print_Area" localSheetId="13">Balans!$A$1:$G$47</definedName>
    <definedName name="_xlnm.Print_Area" localSheetId="6">Investeringen!$A$1:$K$37</definedName>
    <definedName name="_xlnm.Print_Area" localSheetId="7">Kengetallen!$A$1:$F$107</definedName>
    <definedName name="_xlnm.Print_Area" localSheetId="5">Resultatenrekening!$A$1:$F$60</definedName>
    <definedName name="afschrijvingen">Investeringen!$A$27:$K$37</definedName>
    <definedName name="algemeen">Algemeen!$A$3:$E$58</definedName>
    <definedName name="balans">Balans!$A$1:$G$37</definedName>
    <definedName name="bedr">Algemeen!$AK$4:$AS$4</definedName>
    <definedName name="Bemesting">Investeringen!#REF!</definedName>
    <definedName name="Categorie">Investeringen!#REF!</definedName>
    <definedName name="Inves_afschr">Investeringen!$A$1:$K$37</definedName>
    <definedName name="kengetal">Kengetallen!$A$1:$F$106</definedName>
    <definedName name="lijst">Investeringen!#REF!</definedName>
    <definedName name="lijst_omschr">Investeringen!#REF!</definedName>
    <definedName name="NBarbeid">Algemeen!$A$34:$E$43</definedName>
    <definedName name="opening">Opening!$A$4:$H$43</definedName>
    <definedName name="resultatenrekening">Resultatenrekening!$A$1:$E$58</definedName>
    <definedName name="Swvu.lijst." localSheetId="6" hidden="1">Investeringen!$Y$2:$Z$2</definedName>
    <definedName name="vak">Algemeen!$A$46:$E$58</definedName>
    <definedName name="waarde">Investeringen!#REF!</definedName>
    <definedName name="wvu.lijst." localSheetId="6" hidden="1">{TRUE,TRUE,-2.75,-17,604.5,345.75,FALSE,FALSE,TRUE,TRUE,0,22,#N/A,1,#N/A,7.47222222222222,22.8235294117647,1,FALSE,FALSE,3,TRUE,1,FALSE,100,"Swvu.lijst.","ACwvu.lijst.",#N/A,FALSE,FALSE,0.78740157480315,0.78740157480315,0.984251968503937,0.984251968503937,1,"","&amp;L&amp;D&amp;C&amp;P / &amp;N&amp;R&amp;A",FALSE,FALSE,FALSE,FALSE,1,#N/A,1,1,"=R1C1:R42C11",FALSE,#N/A,#N/A,FALSE,FALSE,FALSE,9,4294967292,4294967292,FALSE,FALSE,TRUE,TRUE,TRUE}</definedName>
    <definedName name="Z_3B1F5CD2_D599_11D3_83FF_00104BB648BD_.wvu.PrintArea" localSheetId="6" hidden="1">Investeringen!$A$1:$K$38</definedName>
  </definedNames>
  <calcPr calcId="152511" concurrentCalc="0"/>
  <customWorkbookViews>
    <customWorkbookView name="lijst (Investeringen)" guid="{3B1F5CD2-D599-11D3-83FF-00104BB648BD}" maximized="1" windowWidth="796" windowHeight="432" tabRatio="583" activeSheetId="5"/>
  </customWorkbookViews>
  <webPublishing vml="1" codePage="1252"/>
</workbook>
</file>

<file path=xl/calcChain.xml><?xml version="1.0" encoding="utf-8"?>
<calcChain xmlns="http://schemas.openxmlformats.org/spreadsheetml/2006/main">
  <c r="K7" i="12" l="1"/>
  <c r="K8" i="12"/>
  <c r="K9" i="12"/>
  <c r="K10" i="12"/>
  <c r="K11" i="12"/>
  <c r="K12" i="12"/>
  <c r="K13" i="12"/>
  <c r="K14" i="12"/>
  <c r="K15" i="12"/>
  <c r="K16" i="12"/>
  <c r="K17" i="12"/>
  <c r="K18" i="12"/>
  <c r="K19" i="12"/>
  <c r="K20" i="12"/>
  <c r="K21" i="12"/>
  <c r="K22" i="12"/>
  <c r="K23" i="12"/>
  <c r="K24" i="12"/>
  <c r="K25" i="12"/>
  <c r="I7" i="12"/>
  <c r="I8" i="12"/>
  <c r="I9" i="12"/>
  <c r="G9" i="12"/>
  <c r="I10" i="12"/>
  <c r="I11" i="12"/>
  <c r="I12" i="12"/>
  <c r="I13" i="12"/>
  <c r="G13" i="12"/>
  <c r="I14" i="12"/>
  <c r="I15" i="12"/>
  <c r="I16" i="12"/>
  <c r="I17" i="12"/>
  <c r="G17" i="12"/>
  <c r="I18" i="12"/>
  <c r="I19" i="12"/>
  <c r="I20" i="12"/>
  <c r="I21" i="12"/>
  <c r="G21" i="12"/>
  <c r="I22" i="12"/>
  <c r="I23" i="12"/>
  <c r="I24" i="12"/>
  <c r="I25" i="12"/>
  <c r="G25" i="12"/>
  <c r="G7" i="12"/>
  <c r="G8" i="12"/>
  <c r="G10" i="12"/>
  <c r="G11" i="12"/>
  <c r="G12" i="12"/>
  <c r="G14" i="12"/>
  <c r="G15" i="12"/>
  <c r="G16" i="12"/>
  <c r="G18" i="12"/>
  <c r="G19" i="12"/>
  <c r="G20" i="12"/>
  <c r="G22" i="12"/>
  <c r="G23" i="12"/>
  <c r="G24" i="12"/>
  <c r="G6" i="12"/>
  <c r="C6" i="4"/>
  <c r="D27" i="11"/>
  <c r="D29" i="11"/>
  <c r="G12" i="13"/>
  <c r="B12" i="3"/>
  <c r="D29" i="3"/>
  <c r="B29" i="3"/>
  <c r="D31" i="3"/>
  <c r="D5" i="3"/>
  <c r="B5" i="3"/>
  <c r="C15" i="15"/>
  <c r="G15" i="14"/>
  <c r="C11" i="14"/>
  <c r="F6" i="13"/>
  <c r="F7" i="13"/>
  <c r="F5" i="13"/>
  <c r="F8" i="13"/>
  <c r="F12" i="13"/>
  <c r="B32" i="6"/>
  <c r="B31" i="6"/>
  <c r="B20" i="6"/>
  <c r="F37" i="11"/>
  <c r="D37" i="11"/>
  <c r="F36" i="11"/>
  <c r="E26" i="12"/>
  <c r="G33" i="12"/>
  <c r="K6" i="12"/>
  <c r="I6" i="12"/>
  <c r="K22" i="10"/>
  <c r="K21" i="10"/>
  <c r="K20" i="10"/>
  <c r="K19" i="10"/>
  <c r="K18" i="10"/>
  <c r="K17" i="10"/>
  <c r="K16" i="10"/>
  <c r="K15" i="10"/>
  <c r="K14" i="10"/>
  <c r="K13" i="10"/>
  <c r="K12" i="10"/>
  <c r="K11" i="10"/>
  <c r="K10" i="10"/>
  <c r="K9" i="10"/>
  <c r="K8" i="10"/>
  <c r="K7" i="10"/>
  <c r="I22" i="10"/>
  <c r="G22" i="10"/>
  <c r="I21" i="10"/>
  <c r="G21" i="10"/>
  <c r="I20" i="10"/>
  <c r="G20" i="10"/>
  <c r="I19" i="10"/>
  <c r="G19" i="10"/>
  <c r="I18" i="10"/>
  <c r="G18" i="10"/>
  <c r="I17" i="10"/>
  <c r="G17" i="10"/>
  <c r="I16" i="10"/>
  <c r="G16" i="10"/>
  <c r="I15" i="10"/>
  <c r="G15" i="10"/>
  <c r="I14" i="10"/>
  <c r="G14" i="10"/>
  <c r="I13" i="10"/>
  <c r="G13" i="10"/>
  <c r="I12" i="10"/>
  <c r="G12" i="10"/>
  <c r="I11" i="10"/>
  <c r="G11" i="10"/>
  <c r="I10" i="10"/>
  <c r="G10" i="10"/>
  <c r="I9" i="10"/>
  <c r="G9" i="10"/>
  <c r="I8" i="10"/>
  <c r="G8" i="10"/>
  <c r="I7" i="10"/>
  <c r="G7" i="10"/>
  <c r="E23" i="10"/>
  <c r="I29" i="10"/>
  <c r="C23" i="10"/>
  <c r="G29" i="10"/>
  <c r="B39" i="6"/>
  <c r="G26" i="12"/>
  <c r="D10" i="3"/>
  <c r="E13" i="3"/>
  <c r="K26" i="12"/>
  <c r="G35" i="12"/>
  <c r="I26" i="12"/>
  <c r="G34" i="12"/>
  <c r="B31" i="4"/>
  <c r="B29" i="6"/>
  <c r="F33" i="12"/>
  <c r="K23" i="10"/>
  <c r="I31" i="10"/>
  <c r="A3" i="2"/>
  <c r="AK12" i="2"/>
  <c r="C20" i="2"/>
  <c r="AM12" i="2"/>
  <c r="E20" i="2"/>
  <c r="AO12" i="2"/>
  <c r="E48" i="2"/>
  <c r="AO17" i="2"/>
  <c r="D47" i="2"/>
  <c r="E47" i="2"/>
  <c r="D51" i="2"/>
  <c r="D53" i="2"/>
  <c r="E49" i="2"/>
  <c r="E50" i="2"/>
  <c r="E52" i="2"/>
  <c r="C49" i="2"/>
  <c r="C50" i="2"/>
  <c r="C52" i="2"/>
  <c r="E43" i="2"/>
  <c r="C43" i="2"/>
  <c r="AM16" i="2"/>
  <c r="E39" i="2"/>
  <c r="C39" i="2"/>
  <c r="AO5" i="2"/>
  <c r="AK4" i="2"/>
  <c r="AM5" i="2"/>
  <c r="AO20" i="2"/>
  <c r="AO19" i="2"/>
  <c r="AO18" i="2"/>
  <c r="AO16" i="2"/>
  <c r="AO15" i="2"/>
  <c r="E15" i="2"/>
  <c r="AO7" i="2"/>
  <c r="E16" i="2"/>
  <c r="E17" i="2"/>
  <c r="AO9" i="2"/>
  <c r="E18" i="2"/>
  <c r="E19" i="2"/>
  <c r="AO11" i="2"/>
  <c r="E21" i="2"/>
  <c r="AO13" i="2"/>
  <c r="E22" i="2"/>
  <c r="AO14" i="2"/>
  <c r="AO10" i="2"/>
  <c r="AO8" i="2"/>
  <c r="C12" i="2"/>
  <c r="E12" i="2"/>
  <c r="AW2" i="6"/>
  <c r="AM20" i="2"/>
  <c r="AM19" i="2"/>
  <c r="AM18" i="2"/>
  <c r="AM17" i="2"/>
  <c r="C15" i="2"/>
  <c r="AM7" i="2"/>
  <c r="C16" i="2"/>
  <c r="AM8" i="2"/>
  <c r="C17" i="2"/>
  <c r="AM9" i="2"/>
  <c r="C18" i="2"/>
  <c r="AM10" i="2"/>
  <c r="C19" i="2"/>
  <c r="AM11" i="2"/>
  <c r="C21" i="2"/>
  <c r="AM13" i="2"/>
  <c r="AK21" i="2"/>
  <c r="AK18" i="2"/>
  <c r="AK19" i="2"/>
  <c r="AK20" i="2"/>
  <c r="AK17" i="2"/>
  <c r="AK16" i="2"/>
  <c r="AK15" i="2"/>
  <c r="AK6" i="2"/>
  <c r="AK8" i="2"/>
  <c r="AK9" i="2"/>
  <c r="AK10" i="2"/>
  <c r="AK11" i="2"/>
  <c r="AK13" i="2"/>
  <c r="AK14" i="2"/>
  <c r="AK7" i="2"/>
  <c r="AO4" i="2"/>
  <c r="AP4" i="2"/>
  <c r="AQ4" i="2"/>
  <c r="AR4" i="2"/>
  <c r="AN4" i="2"/>
  <c r="AM4" i="2"/>
  <c r="AL4" i="2"/>
  <c r="AS3" i="2"/>
  <c r="AR3" i="2"/>
  <c r="AQ3" i="2"/>
  <c r="AP3" i="2"/>
  <c r="AO3" i="2"/>
  <c r="AN3" i="2"/>
  <c r="AM3" i="2"/>
  <c r="AL3" i="2"/>
  <c r="D22" i="2"/>
  <c r="B22" i="2"/>
  <c r="E27" i="3"/>
  <c r="G27" i="3"/>
  <c r="G29" i="3"/>
  <c r="E29" i="3"/>
  <c r="C29" i="3"/>
  <c r="G9" i="3"/>
  <c r="G23" i="3"/>
  <c r="G26" i="3"/>
  <c r="G35" i="3"/>
  <c r="G34" i="3"/>
  <c r="G13" i="3"/>
  <c r="G14" i="3"/>
  <c r="G15" i="3"/>
  <c r="G16" i="3"/>
  <c r="G22" i="3"/>
  <c r="E34" i="3"/>
  <c r="E14" i="3"/>
  <c r="E15" i="3"/>
  <c r="E16" i="3"/>
  <c r="E22" i="3"/>
  <c r="C27" i="3"/>
  <c r="C14" i="3"/>
  <c r="C15" i="3"/>
  <c r="C16" i="3"/>
  <c r="C22" i="3"/>
  <c r="B3" i="3"/>
  <c r="K28" i="5"/>
  <c r="K29" i="5"/>
  <c r="K30" i="5"/>
  <c r="K31" i="5"/>
  <c r="K32" i="5"/>
  <c r="K33" i="5"/>
  <c r="K34" i="5"/>
  <c r="K35" i="5"/>
  <c r="J28" i="5"/>
  <c r="J29" i="5"/>
  <c r="J30" i="5"/>
  <c r="J31" i="5"/>
  <c r="J32" i="5"/>
  <c r="J33" i="5"/>
  <c r="J34" i="5"/>
  <c r="J35" i="5"/>
  <c r="F17" i="5"/>
  <c r="F21" i="5"/>
  <c r="F22" i="5"/>
  <c r="AD14" i="5"/>
  <c r="AD12" i="5"/>
  <c r="F15" i="5"/>
  <c r="AD11" i="5"/>
  <c r="F12" i="5"/>
  <c r="AD10" i="5"/>
  <c r="AD9" i="5"/>
  <c r="AD8" i="5"/>
  <c r="AD7" i="5"/>
  <c r="F7" i="5"/>
  <c r="AD6" i="5"/>
  <c r="AD5" i="5"/>
  <c r="AD4" i="5"/>
  <c r="AD3" i="5"/>
  <c r="H28" i="5"/>
  <c r="H29" i="5"/>
  <c r="H30" i="5"/>
  <c r="H31" i="5"/>
  <c r="H32" i="5"/>
  <c r="H33" i="5"/>
  <c r="H34" i="5"/>
  <c r="H35" i="5"/>
  <c r="G28" i="5"/>
  <c r="G29" i="5"/>
  <c r="G30" i="5"/>
  <c r="G31" i="5"/>
  <c r="G32" i="5"/>
  <c r="G33" i="5"/>
  <c r="G34" i="5"/>
  <c r="G35" i="5"/>
  <c r="D17" i="5"/>
  <c r="AB12" i="5"/>
  <c r="D21" i="5"/>
  <c r="B65" i="6"/>
  <c r="D15" i="5"/>
  <c r="AB11" i="5"/>
  <c r="D12" i="5"/>
  <c r="AB10" i="5"/>
  <c r="AB8" i="5"/>
  <c r="AB9" i="5"/>
  <c r="AB7" i="5"/>
  <c r="D7" i="5"/>
  <c r="AB6" i="5"/>
  <c r="AB4" i="5"/>
  <c r="AB5" i="5"/>
  <c r="AB3" i="5"/>
  <c r="AA11" i="5"/>
  <c r="AA4" i="5"/>
  <c r="AA5" i="5"/>
  <c r="AA6" i="5"/>
  <c r="AA7" i="5"/>
  <c r="AA8" i="5"/>
  <c r="AA9" i="5"/>
  <c r="AA10" i="5"/>
  <c r="AA3" i="5"/>
  <c r="AA1" i="5"/>
  <c r="AA2" i="5"/>
  <c r="AD1" i="5"/>
  <c r="AB1" i="5"/>
  <c r="E3" i="4"/>
  <c r="D103" i="6"/>
  <c r="D65" i="6"/>
  <c r="E86" i="6"/>
  <c r="AW87" i="6"/>
  <c r="E81" i="6"/>
  <c r="AW82" i="6"/>
  <c r="E79" i="6"/>
  <c r="AW80" i="6"/>
  <c r="B3" i="6"/>
  <c r="D102" i="6"/>
  <c r="AW99" i="6"/>
  <c r="B102" i="6"/>
  <c r="AU99" i="6"/>
  <c r="E13" i="4"/>
  <c r="D22" i="6"/>
  <c r="AW7" i="6"/>
  <c r="D24" i="6"/>
  <c r="D26" i="6"/>
  <c r="AW11" i="6"/>
  <c r="E17" i="4"/>
  <c r="D27" i="6"/>
  <c r="AW12" i="6"/>
  <c r="D30" i="6"/>
  <c r="D31" i="6"/>
  <c r="AW16" i="6"/>
  <c r="D32" i="6"/>
  <c r="D33" i="6"/>
  <c r="D34" i="6"/>
  <c r="E43" i="4"/>
  <c r="D36" i="6"/>
  <c r="AW21" i="6"/>
  <c r="E48" i="4"/>
  <c r="D37" i="6"/>
  <c r="E57" i="4"/>
  <c r="D43" i="6"/>
  <c r="AW28" i="6"/>
  <c r="C13" i="4"/>
  <c r="B22" i="6"/>
  <c r="AU7" i="6"/>
  <c r="AU16" i="6"/>
  <c r="AU17" i="6"/>
  <c r="AU19" i="6"/>
  <c r="C43" i="4"/>
  <c r="B36" i="6"/>
  <c r="AU21" i="6"/>
  <c r="C48" i="4"/>
  <c r="B37" i="6"/>
  <c r="B6" i="14"/>
  <c r="C57" i="4"/>
  <c r="B43" i="6"/>
  <c r="AU28" i="6"/>
  <c r="AW1" i="6"/>
  <c r="AU1" i="6"/>
  <c r="AT1" i="6"/>
  <c r="D19" i="6"/>
  <c r="AW4" i="6"/>
  <c r="AU4" i="6"/>
  <c r="D20" i="6"/>
  <c r="AW5" i="6"/>
  <c r="AW66" i="6"/>
  <c r="D60" i="6"/>
  <c r="AW60" i="6"/>
  <c r="D59" i="6"/>
  <c r="AW59" i="6"/>
  <c r="D58" i="6"/>
  <c r="AW58" i="6"/>
  <c r="D57" i="6"/>
  <c r="AW57" i="6"/>
  <c r="D44" i="6"/>
  <c r="AW29" i="6"/>
  <c r="AW19" i="6"/>
  <c r="AW18" i="6"/>
  <c r="AW17" i="6"/>
  <c r="AW15" i="6"/>
  <c r="AW9" i="6"/>
  <c r="B58" i="6"/>
  <c r="B59" i="6"/>
  <c r="AU59" i="6"/>
  <c r="B60" i="6"/>
  <c r="AU60" i="6"/>
  <c r="AU58" i="6"/>
  <c r="B44" i="6"/>
  <c r="AU29" i="6"/>
  <c r="AU18" i="6"/>
  <c r="AU9" i="6"/>
  <c r="AU5" i="6"/>
  <c r="AT62" i="6"/>
  <c r="AT63" i="6"/>
  <c r="AT64" i="6"/>
  <c r="AT61" i="6"/>
  <c r="AT80" i="6"/>
  <c r="AT81" i="6"/>
  <c r="AT82" i="6"/>
  <c r="AT83" i="6"/>
  <c r="AT84" i="6"/>
  <c r="AT85" i="6"/>
  <c r="AT86" i="6"/>
  <c r="AT87" i="6"/>
  <c r="AT79" i="6"/>
  <c r="AT78" i="6"/>
  <c r="AT76" i="6"/>
  <c r="AT77" i="6"/>
  <c r="AT71" i="6"/>
  <c r="AT72" i="6"/>
  <c r="AT73" i="6"/>
  <c r="AT74" i="6"/>
  <c r="AT75" i="6"/>
  <c r="AT70" i="6"/>
  <c r="AT102" i="6"/>
  <c r="AT93" i="6"/>
  <c r="AT94" i="6"/>
  <c r="AT95" i="6"/>
  <c r="AT96" i="6"/>
  <c r="AT97" i="6"/>
  <c r="AT98" i="6"/>
  <c r="AT99" i="6"/>
  <c r="AT100" i="6"/>
  <c r="AT101" i="6"/>
  <c r="AT88" i="6"/>
  <c r="AT89" i="6"/>
  <c r="AT90" i="6"/>
  <c r="AT91" i="6"/>
  <c r="AT92" i="6"/>
  <c r="AT68" i="6"/>
  <c r="AT69" i="6"/>
  <c r="AT67" i="6"/>
  <c r="AT54" i="6"/>
  <c r="AT55" i="6"/>
  <c r="AT56" i="6"/>
  <c r="AT57" i="6"/>
  <c r="AT58" i="6"/>
  <c r="AT59" i="6"/>
  <c r="AT60" i="6"/>
  <c r="AT65" i="6"/>
  <c r="AT66" i="6"/>
  <c r="AT53" i="6"/>
  <c r="AT35" i="6"/>
  <c r="AT36" i="6"/>
  <c r="AT37" i="6"/>
  <c r="AT38" i="6"/>
  <c r="AT39" i="6"/>
  <c r="AT40" i="6"/>
  <c r="AT41" i="6"/>
  <c r="AT42" i="6"/>
  <c r="AT43" i="6"/>
  <c r="AT44" i="6"/>
  <c r="AT45" i="6"/>
  <c r="AT46" i="6"/>
  <c r="AT47" i="6"/>
  <c r="AT48" i="6"/>
  <c r="AT49" i="6"/>
  <c r="AT50" i="6"/>
  <c r="AT51" i="6"/>
  <c r="AT52" i="6"/>
  <c r="AT34" i="6"/>
  <c r="AT30" i="6"/>
  <c r="AT31" i="6"/>
  <c r="AT32" i="6"/>
  <c r="AT33" i="6"/>
  <c r="AT25" i="6"/>
  <c r="AT26" i="6"/>
  <c r="AT27" i="6"/>
  <c r="AT28" i="6"/>
  <c r="AT29" i="6"/>
  <c r="AT22" i="6"/>
  <c r="AT23" i="6"/>
  <c r="AT24" i="6"/>
  <c r="AT5" i="6"/>
  <c r="AT6" i="6"/>
  <c r="AT7" i="6"/>
  <c r="AT8" i="6"/>
  <c r="AT9" i="6"/>
  <c r="AT10" i="6"/>
  <c r="AT11" i="6"/>
  <c r="AT12" i="6"/>
  <c r="AT13" i="6"/>
  <c r="AT14" i="6"/>
  <c r="AT15" i="6"/>
  <c r="AT16" i="6"/>
  <c r="AT17" i="6"/>
  <c r="AT18" i="6"/>
  <c r="AT19" i="6"/>
  <c r="AT20" i="6"/>
  <c r="AT21" i="6"/>
  <c r="AT3" i="6"/>
  <c r="AT2" i="6"/>
  <c r="B2" i="6"/>
  <c r="D2" i="6"/>
  <c r="D14" i="6"/>
  <c r="D13" i="6"/>
  <c r="D12" i="6"/>
  <c r="D11" i="6"/>
  <c r="D10" i="6"/>
  <c r="D9" i="6"/>
  <c r="D8" i="6"/>
  <c r="D7" i="6"/>
  <c r="B8" i="6"/>
  <c r="B10" i="6"/>
  <c r="B13" i="6"/>
  <c r="B63" i="6"/>
  <c r="E53" i="4"/>
  <c r="D42" i="6"/>
  <c r="AW27" i="6"/>
  <c r="AW22" i="6"/>
  <c r="C53" i="4"/>
  <c r="B42" i="6"/>
  <c r="AU27" i="6"/>
  <c r="E30" i="4"/>
  <c r="C30" i="4"/>
  <c r="E7" i="4"/>
  <c r="D21" i="6"/>
  <c r="D18" i="6"/>
  <c r="AW3" i="6"/>
  <c r="E37" i="4"/>
  <c r="D87" i="6"/>
  <c r="AW88" i="6"/>
  <c r="C3" i="4"/>
  <c r="B103" i="6"/>
  <c r="E23" i="4"/>
  <c r="B19" i="1"/>
  <c r="E8" i="4"/>
  <c r="B17" i="1"/>
  <c r="C8" i="4"/>
  <c r="D2" i="4"/>
  <c r="E44" i="4"/>
  <c r="E6" i="4"/>
  <c r="B2" i="4"/>
  <c r="D63" i="6"/>
  <c r="B17" i="6"/>
  <c r="D17" i="6"/>
  <c r="AU2" i="6"/>
  <c r="B51" i="6"/>
  <c r="D51" i="6"/>
  <c r="F38" i="3"/>
  <c r="C12" i="1"/>
  <c r="C86" i="6"/>
  <c r="AU87" i="6"/>
  <c r="C83" i="6"/>
  <c r="AU84" i="6"/>
  <c r="B66" i="6"/>
  <c r="AU67" i="6"/>
  <c r="C81" i="6"/>
  <c r="AU82" i="6"/>
  <c r="C79" i="6"/>
  <c r="AU80" i="6"/>
  <c r="AU66" i="6"/>
  <c r="E85" i="6"/>
  <c r="AW86" i="6"/>
  <c r="E9" i="4"/>
  <c r="E45" i="4"/>
  <c r="E49" i="4"/>
  <c r="E58" i="4"/>
  <c r="D22" i="5"/>
  <c r="AB14" i="5"/>
  <c r="B57" i="6"/>
  <c r="AU57" i="6"/>
  <c r="D66" i="6"/>
  <c r="AW67" i="6"/>
  <c r="E83" i="6"/>
  <c r="AW84" i="6"/>
  <c r="E26" i="5"/>
  <c r="AM15" i="2"/>
  <c r="B12" i="6"/>
  <c r="B7" i="6"/>
  <c r="B11" i="6"/>
  <c r="B9" i="6"/>
  <c r="D75" i="6"/>
  <c r="AW68" i="6"/>
  <c r="D85" i="6"/>
  <c r="B10" i="3"/>
  <c r="C13" i="3"/>
  <c r="B85" i="6"/>
  <c r="B5" i="14"/>
  <c r="C7" i="14"/>
  <c r="B38" i="6"/>
  <c r="AU23" i="6"/>
  <c r="F35" i="12"/>
  <c r="B18" i="4"/>
  <c r="B30" i="6"/>
  <c r="G31" i="10"/>
  <c r="C17" i="4"/>
  <c r="G38" i="12"/>
  <c r="F38" i="12"/>
  <c r="B94" i="6"/>
  <c r="D94" i="6"/>
  <c r="F34" i="12"/>
  <c r="B46" i="2"/>
  <c r="D2" i="5"/>
  <c r="F2" i="5"/>
  <c r="AD2" i="5"/>
  <c r="B34" i="2"/>
  <c r="B18" i="6"/>
  <c r="AU3" i="6"/>
  <c r="C7" i="4"/>
  <c r="C22" i="2"/>
  <c r="AM14" i="2"/>
  <c r="D28" i="6"/>
  <c r="AW13" i="6"/>
  <c r="C85" i="6"/>
  <c r="AU86" i="6"/>
  <c r="C58" i="2"/>
  <c r="E58" i="2"/>
  <c r="G36" i="5"/>
  <c r="B46" i="6"/>
  <c r="AU31" i="6"/>
  <c r="H36" i="5"/>
  <c r="AB16" i="5"/>
  <c r="J36" i="5"/>
  <c r="D46" i="6"/>
  <c r="AW31" i="6"/>
  <c r="K36" i="5"/>
  <c r="AD16" i="5"/>
  <c r="AM6" i="2"/>
  <c r="E40" i="6"/>
  <c r="AW52" i="6"/>
  <c r="E39" i="6"/>
  <c r="AW51" i="6"/>
  <c r="E38" i="6"/>
  <c r="AW50" i="6"/>
  <c r="E37" i="6"/>
  <c r="AW49" i="6"/>
  <c r="E36" i="6"/>
  <c r="AW48" i="6"/>
  <c r="E35" i="6"/>
  <c r="AW47" i="6"/>
  <c r="E34" i="6"/>
  <c r="AW46" i="6"/>
  <c r="E33" i="6"/>
  <c r="AW45" i="6"/>
  <c r="E32" i="6"/>
  <c r="AW44" i="6"/>
  <c r="E31" i="6"/>
  <c r="AW43" i="6"/>
  <c r="E30" i="6"/>
  <c r="AW42" i="6"/>
  <c r="E29" i="6"/>
  <c r="AW41" i="6"/>
  <c r="E28" i="6"/>
  <c r="AW40" i="6"/>
  <c r="E27" i="6"/>
  <c r="AW39" i="6"/>
  <c r="E26" i="6"/>
  <c r="AW38" i="6"/>
  <c r="E25" i="6"/>
  <c r="AW37" i="6"/>
  <c r="E24" i="6"/>
  <c r="AW36" i="6"/>
  <c r="E23" i="6"/>
  <c r="AW35" i="6"/>
  <c r="E22" i="6"/>
  <c r="AW34" i="6"/>
  <c r="D23" i="6"/>
  <c r="AW6" i="6"/>
  <c r="E21" i="6"/>
  <c r="AU24" i="6"/>
  <c r="AU22" i="6"/>
  <c r="AO6" i="2"/>
  <c r="D46" i="2"/>
  <c r="I26" i="5"/>
  <c r="D34" i="2"/>
  <c r="D3" i="3"/>
  <c r="F3" i="3"/>
  <c r="D64" i="6"/>
  <c r="C78" i="6"/>
  <c r="AU79" i="6"/>
  <c r="C80" i="6"/>
  <c r="AU81" i="6"/>
  <c r="C82" i="6"/>
  <c r="AU83" i="6"/>
  <c r="C84" i="6"/>
  <c r="AU85" i="6"/>
  <c r="E78" i="6"/>
  <c r="AW79" i="6"/>
  <c r="E80" i="6"/>
  <c r="AW81" i="6"/>
  <c r="E82" i="6"/>
  <c r="AW83" i="6"/>
  <c r="E84" i="6"/>
  <c r="AW85" i="6"/>
  <c r="AB13" i="5"/>
  <c r="AD13" i="5"/>
  <c r="B14" i="6"/>
  <c r="B75" i="6"/>
  <c r="AU68" i="6"/>
  <c r="AU15" i="6"/>
  <c r="C23" i="4"/>
  <c r="B18" i="1"/>
  <c r="B27" i="6"/>
  <c r="D29" i="6"/>
  <c r="D35" i="6"/>
  <c r="B64" i="6"/>
  <c r="C71" i="6"/>
  <c r="AU73" i="6"/>
  <c r="AB15" i="5"/>
  <c r="AD15" i="5"/>
  <c r="AU14" i="6"/>
  <c r="AB2" i="5"/>
  <c r="B6" i="1"/>
  <c r="B5" i="1"/>
  <c r="B21" i="6"/>
  <c r="C9" i="4"/>
  <c r="B16" i="1"/>
  <c r="AO21" i="2"/>
  <c r="D55" i="6"/>
  <c r="AW56" i="6"/>
  <c r="D52" i="6"/>
  <c r="AM21" i="2"/>
  <c r="B52" i="6"/>
  <c r="B55" i="6"/>
  <c r="AU56" i="6"/>
  <c r="B11" i="2"/>
  <c r="AW65" i="6"/>
  <c r="D90" i="6"/>
  <c r="AW91" i="6"/>
  <c r="E75" i="6"/>
  <c r="AW77" i="6"/>
  <c r="E74" i="6"/>
  <c r="AW76" i="6"/>
  <c r="E73" i="6"/>
  <c r="AW75" i="6"/>
  <c r="E72" i="6"/>
  <c r="AW74" i="6"/>
  <c r="E71" i="6"/>
  <c r="AW73" i="6"/>
  <c r="E70" i="6"/>
  <c r="AW72" i="6"/>
  <c r="E69" i="6"/>
  <c r="AW71" i="6"/>
  <c r="E68" i="6"/>
  <c r="AW70" i="6"/>
  <c r="AW14" i="6"/>
  <c r="D25" i="6"/>
  <c r="AW8" i="6"/>
  <c r="C73" i="6"/>
  <c r="AU75" i="6"/>
  <c r="C69" i="6"/>
  <c r="AU71" i="6"/>
  <c r="B90" i="6"/>
  <c r="AU91" i="6"/>
  <c r="C75" i="6"/>
  <c r="AU77" i="6"/>
  <c r="AU65" i="6"/>
  <c r="C68" i="6"/>
  <c r="AU70" i="6"/>
  <c r="C70" i="6"/>
  <c r="AU72" i="6"/>
  <c r="C72" i="6"/>
  <c r="AU74" i="6"/>
  <c r="B15" i="1"/>
  <c r="B35" i="6"/>
  <c r="C35" i="6"/>
  <c r="AU47" i="6"/>
  <c r="AU12" i="6"/>
  <c r="C22" i="6"/>
  <c r="AU34" i="6"/>
  <c r="AU6" i="6"/>
  <c r="C38" i="6"/>
  <c r="AU50" i="6"/>
  <c r="C31" i="6"/>
  <c r="AU43" i="6"/>
  <c r="C24" i="6"/>
  <c r="AU36" i="6"/>
  <c r="C39" i="6"/>
  <c r="AU51" i="6"/>
  <c r="C37" i="6"/>
  <c r="AU49" i="6"/>
  <c r="C34" i="6"/>
  <c r="AU46" i="6"/>
  <c r="C32" i="6"/>
  <c r="AU44" i="6"/>
  <c r="C30" i="6"/>
  <c r="AU42" i="6"/>
  <c r="C36" i="6"/>
  <c r="AU48" i="6"/>
  <c r="C33" i="6"/>
  <c r="AU45" i="6"/>
  <c r="C29" i="6"/>
  <c r="AU41" i="6"/>
  <c r="C27" i="6"/>
  <c r="AU39" i="6"/>
  <c r="C21" i="6"/>
  <c r="C59" i="6"/>
  <c r="AU63" i="6"/>
  <c r="C60" i="6"/>
  <c r="AU64" i="6"/>
  <c r="AU53" i="6"/>
  <c r="B54" i="6"/>
  <c r="AU55" i="6"/>
  <c r="B89" i="6"/>
  <c r="AU90" i="6"/>
  <c r="B88" i="6"/>
  <c r="AU89" i="6"/>
  <c r="C58" i="6"/>
  <c r="AU62" i="6"/>
  <c r="C57" i="6"/>
  <c r="AU61" i="6"/>
  <c r="D88" i="6"/>
  <c r="AW89" i="6"/>
  <c r="E60" i="6"/>
  <c r="AW64" i="6"/>
  <c r="E59" i="6"/>
  <c r="AW63" i="6"/>
  <c r="E58" i="6"/>
  <c r="AW62" i="6"/>
  <c r="E57" i="6"/>
  <c r="AW61" i="6"/>
  <c r="AW53" i="6"/>
  <c r="D89" i="6"/>
  <c r="AW90" i="6"/>
  <c r="D54" i="6"/>
  <c r="AW55" i="6"/>
  <c r="AS4" i="2"/>
  <c r="B4" i="6"/>
  <c r="D76" i="6"/>
  <c r="AW20" i="6"/>
  <c r="D86" i="6"/>
  <c r="D53" i="6"/>
  <c r="AW54" i="6"/>
  <c r="AW10" i="6"/>
  <c r="C74" i="6"/>
  <c r="AU76" i="6"/>
  <c r="AW69" i="6"/>
  <c r="E76" i="6"/>
  <c r="AW78" i="6"/>
  <c r="B86" i="6"/>
  <c r="AU20" i="6"/>
  <c r="B76" i="6"/>
  <c r="C23" i="6"/>
  <c r="AU35" i="6"/>
  <c r="AU8" i="6"/>
  <c r="B47" i="6"/>
  <c r="AU32" i="6"/>
  <c r="B25" i="6"/>
  <c r="AU69" i="6"/>
  <c r="C76" i="6"/>
  <c r="AU78" i="6"/>
  <c r="C25" i="6"/>
  <c r="AU37" i="6"/>
  <c r="B53" i="6"/>
  <c r="AU54" i="6"/>
  <c r="AU10" i="6"/>
  <c r="G23" i="10"/>
  <c r="D7" i="3"/>
  <c r="I23" i="10"/>
  <c r="I30" i="10"/>
  <c r="B7" i="3"/>
  <c r="C9" i="3"/>
  <c r="C23" i="3"/>
  <c r="E9" i="3"/>
  <c r="E23" i="3"/>
  <c r="I34" i="10"/>
  <c r="B33" i="4"/>
  <c r="G30" i="10"/>
  <c r="G34" i="10"/>
  <c r="F40" i="11"/>
  <c r="D40" i="11"/>
  <c r="B13" i="1"/>
  <c r="B14" i="1"/>
  <c r="B26" i="6"/>
  <c r="C37" i="4"/>
  <c r="D26" i="3"/>
  <c r="E13" i="1"/>
  <c r="E14" i="1"/>
  <c r="AU11" i="6"/>
  <c r="B5" i="15"/>
  <c r="C7" i="15"/>
  <c r="B28" i="6"/>
  <c r="C26" i="6"/>
  <c r="AU38" i="6"/>
  <c r="B87" i="6"/>
  <c r="AU88" i="6"/>
  <c r="C44" i="4"/>
  <c r="C45" i="4"/>
  <c r="C49" i="4"/>
  <c r="C58" i="4"/>
  <c r="E26" i="3"/>
  <c r="E35" i="3"/>
  <c r="D38" i="6"/>
  <c r="D106" i="6"/>
  <c r="AW102" i="6"/>
  <c r="D91" i="6"/>
  <c r="AW92" i="6"/>
  <c r="D100" i="6"/>
  <c r="AW97" i="6"/>
  <c r="D101" i="6"/>
  <c r="AW98" i="6"/>
  <c r="D97" i="6"/>
  <c r="AW95" i="6"/>
  <c r="D99" i="6"/>
  <c r="AW96" i="6"/>
  <c r="D95" i="6"/>
  <c r="AW93" i="6"/>
  <c r="D96" i="6"/>
  <c r="AW94" i="6"/>
  <c r="C11" i="1"/>
  <c r="D38" i="3"/>
  <c r="D47" i="6"/>
  <c r="AW32" i="6"/>
  <c r="D39" i="6"/>
  <c r="AW23" i="6"/>
  <c r="AU13" i="6"/>
  <c r="B40" i="6"/>
  <c r="C28" i="6"/>
  <c r="AU40" i="6"/>
  <c r="AU25" i="6"/>
  <c r="C40" i="6"/>
  <c r="AU52" i="6"/>
  <c r="B41" i="6"/>
  <c r="AW24" i="6"/>
  <c r="D40" i="6"/>
  <c r="AW25" i="6"/>
  <c r="D41" i="6"/>
  <c r="B45" i="6"/>
  <c r="AU26" i="6"/>
  <c r="C4" i="14"/>
  <c r="C9" i="14"/>
  <c r="C13" i="14"/>
  <c r="C17" i="14"/>
  <c r="B48" i="6"/>
  <c r="AU33" i="6"/>
  <c r="AU30" i="6"/>
  <c r="D45" i="6"/>
  <c r="AW26" i="6"/>
  <c r="D105" i="6"/>
  <c r="AW101" i="6"/>
  <c r="D104" i="6"/>
  <c r="AW100" i="6"/>
  <c r="G4" i="14"/>
  <c r="G17" i="14"/>
  <c r="C19" i="14"/>
  <c r="D48" i="6"/>
  <c r="AW33" i="6"/>
  <c r="AW30" i="6"/>
  <c r="B39" i="3"/>
  <c r="C4" i="15"/>
  <c r="C9" i="15"/>
  <c r="C14" i="15"/>
  <c r="C17" i="15"/>
  <c r="C34" i="3"/>
  <c r="B26" i="3"/>
  <c r="C26" i="3"/>
  <c r="C35" i="3"/>
  <c r="B38" i="3"/>
  <c r="B40" i="3"/>
  <c r="C10" i="1"/>
  <c r="B96" i="6"/>
  <c r="AU94" i="6"/>
  <c r="B99" i="6"/>
  <c r="AU96" i="6"/>
  <c r="B91" i="6"/>
  <c r="AU92" i="6"/>
  <c r="B97" i="6"/>
  <c r="AU95" i="6"/>
  <c r="B104" i="6"/>
  <c r="AU100" i="6"/>
  <c r="B105" i="6"/>
  <c r="AU101" i="6"/>
  <c r="B101" i="6"/>
  <c r="AU98" i="6"/>
  <c r="B106" i="6"/>
  <c r="AU102" i="6"/>
  <c r="B100" i="6"/>
  <c r="AU97" i="6"/>
  <c r="B95" i="6"/>
  <c r="AU93" i="6"/>
  <c r="E10" i="1"/>
  <c r="B12" i="1"/>
  <c r="B9" i="1"/>
  <c r="B11" i="1"/>
  <c r="B10" i="1"/>
</calcChain>
</file>

<file path=xl/comments1.xml><?xml version="1.0" encoding="utf-8"?>
<comments xmlns="http://schemas.openxmlformats.org/spreadsheetml/2006/main">
  <authors>
    <author>H. de Jong</author>
    <author>Een tevreden gebruiker van Microsoft Office</author>
  </authors>
  <commentList>
    <comment ref="A2" authorId="0" shapeId="0">
      <text>
        <r>
          <rPr>
            <sz val="8"/>
            <color indexed="81"/>
            <rFont val="Tahoma"/>
            <family val="2"/>
          </rPr>
          <t>Invullen Ja of Nee;
Klik op de cel en de keuzen verschijnen.</t>
        </r>
      </text>
    </comment>
    <comment ref="A4" authorId="1" shapeId="0">
      <text>
        <r>
          <rPr>
            <sz val="8"/>
            <color indexed="81"/>
            <rFont val="Tahoma"/>
            <family val="2"/>
          </rPr>
          <t>De kantoorgegevens zullen vanwege de herkenbaarheid van het bedrijf niet afgedrukt worden in bedrijfsvergelijkende overzichten</t>
        </r>
      </text>
    </comment>
    <comment ref="A8" authorId="1" shapeId="0">
      <text>
        <r>
          <rPr>
            <sz val="8"/>
            <color indexed="81"/>
            <rFont val="Tahoma"/>
            <family val="2"/>
          </rPr>
          <t>Een door de accountant toegekend nummer.</t>
        </r>
      </text>
    </comment>
    <comment ref="A9" authorId="1" shapeId="0">
      <text>
        <r>
          <rPr>
            <sz val="8"/>
            <color indexed="81"/>
            <rFont val="Tahoma"/>
            <family val="2"/>
          </rPr>
          <t>De vier cijfers van de postcode zijn nodig voor het herleiden van bedrijven tot regionale eenheden.
De cijfers van de postcode wordt nimmer gehanteerd in bedrijfsvergelijkende overzichten.</t>
        </r>
      </text>
    </comment>
    <comment ref="A10" authorId="1" shapeId="0">
      <text>
        <r>
          <rPr>
            <sz val="8"/>
            <color indexed="81"/>
            <rFont val="Tahoma"/>
            <family val="2"/>
          </rPr>
          <t>In principe alleen opnemen als er in de resultaten een nevenbedrijf zit verwerkt.</t>
        </r>
      </text>
    </comment>
    <comment ref="B14" authorId="1" shapeId="0">
      <text>
        <r>
          <rPr>
            <sz val="8"/>
            <color indexed="81"/>
            <rFont val="Tahoma"/>
            <family val="2"/>
          </rPr>
          <t>Verplichte invoer, tenzij percentages zijn ingevoerd.
Totaal bedrag moet gelijk zijn aan de netto omzet (zie resultatenrekening)</t>
        </r>
      </text>
    </comment>
    <comment ref="C14" authorId="1" shapeId="0">
      <text>
        <r>
          <rPr>
            <sz val="8"/>
            <color indexed="81"/>
            <rFont val="Tahoma"/>
            <family val="2"/>
          </rPr>
          <t>Primair worden de percentages berekend op basis van de omzetverdeling in guldens.
Indien geen guldens zijn ingevoerd en wel percentages, dan worden die procenten overgenomen.</t>
        </r>
      </text>
    </comment>
    <comment ref="A15" authorId="0" shapeId="0">
      <text>
        <r>
          <rPr>
            <sz val="8"/>
            <color indexed="81"/>
            <rFont val="Tahoma"/>
            <family val="2"/>
          </rPr>
          <t xml:space="preserve">Omzet behaald bij akkerbouwbedrijven / -gewassen.
</t>
        </r>
      </text>
    </comment>
    <comment ref="A16" authorId="0" shapeId="0">
      <text>
        <r>
          <rPr>
            <sz val="8"/>
            <color indexed="81"/>
            <rFont val="Tahoma"/>
            <family val="2"/>
          </rPr>
          <t>Omzet behaald op veehouderij / vleesveebedrijven incl. Voedergewassen.</t>
        </r>
      </text>
    </comment>
    <comment ref="A17" authorId="0" shapeId="0">
      <text>
        <r>
          <rPr>
            <sz val="8"/>
            <color indexed="81"/>
            <rFont val="Tahoma"/>
            <family val="2"/>
          </rPr>
          <t>Omzet behaald in de volle grondsgroente gewassen.</t>
        </r>
      </text>
    </comment>
    <comment ref="A18" authorId="0" shapeId="0">
      <text>
        <r>
          <rPr>
            <sz val="8"/>
            <color indexed="81"/>
            <rFont val="Tahoma"/>
            <family val="2"/>
          </rPr>
          <t>Omzet behaald in de (glas) tuinbouw.</t>
        </r>
      </text>
    </comment>
    <comment ref="A19" authorId="0" shapeId="0">
      <text>
        <r>
          <rPr>
            <sz val="8"/>
            <color indexed="81"/>
            <rFont val="Tahoma"/>
            <family val="2"/>
          </rPr>
          <t xml:space="preserve">Hieronder vallen alle cultuur- en civieltechnische werkzaamheden. 
Voorbeelden hiervan zijn grondwerk t.b.v. (wegen)bouw, sloopwerk, wegberm en slootonderhoud (voor overheden, sportvelden aanleg en onderhoud, … </t>
        </r>
      </text>
    </comment>
    <comment ref="A20" authorId="0" shapeId="0">
      <text>
        <r>
          <rPr>
            <sz val="8"/>
            <color indexed="81"/>
            <rFont val="Tahoma"/>
            <family val="2"/>
          </rPr>
          <t xml:space="preserve">Onder transport valt met name de langa afstandstransport met vrachtwagens. Afvoer produkten bij de oogst bijvoorbeeld valt onder veehouderij of akkerbouw. </t>
        </r>
      </text>
    </comment>
    <comment ref="A21" authorId="0" shapeId="0">
      <text>
        <r>
          <rPr>
            <sz val="8"/>
            <color indexed="81"/>
            <rFont val="Tahoma"/>
            <family val="2"/>
          </rPr>
          <t>Alle omzet wat niet onder het voorgaande ondergebracht kan worden.
 Indien dit een substantieel aandeel is, dit gaarne toelichten in de vak opmerkingen op het werkblad: "Opening".</t>
        </r>
      </text>
    </comment>
    <comment ref="B23" authorId="1" shapeId="0">
      <text>
        <r>
          <rPr>
            <sz val="8"/>
            <color indexed="81"/>
            <rFont val="Tahoma"/>
            <family val="2"/>
          </rPr>
          <t>Verplicht; tenzij omzetverdeling in guldens wordt ingevoerd.
Het totaal moet gelijk zijn aan 100 %.</t>
        </r>
      </text>
    </comment>
    <comment ref="B35" authorId="1" shapeId="0">
      <text>
        <r>
          <rPr>
            <sz val="8"/>
            <color indexed="81"/>
            <rFont val="Tahoma"/>
            <family val="2"/>
          </rPr>
          <t>De mate (in procenten) waarin de persoon beschik-baar is. (De beschikbaarheid kan vanwege ziekte lager zijn dan 100 %.
Standaard wordt uitgegaan van 100%.</t>
        </r>
      </text>
    </comment>
    <comment ref="D35" authorId="1" shapeId="0">
      <text>
        <r>
          <rPr>
            <sz val="8"/>
            <color indexed="81"/>
            <rFont val="Tahoma"/>
            <family val="2"/>
          </rPr>
          <t>De mate (in procenten) waarin de persoon beschikbaar is. (De beschikbaarheid kan vanwege ziekte lager zijn dan 100 %.
Standaard wordt uitgegaan van 100%.</t>
        </r>
      </text>
    </comment>
    <comment ref="F35" authorId="1" shapeId="0">
      <text>
        <r>
          <rPr>
            <sz val="8"/>
            <color indexed="81"/>
            <rFont val="Tahoma"/>
            <family val="2"/>
          </rPr>
          <t>De mate (in procenten) 
waarin de persoon beschikbaar is. (De beschikbaarheid kan vanwege ziekte lager zijn dan 100 %.
Standaard wordt uitgegaan van 100%.</t>
        </r>
      </text>
    </comment>
    <comment ref="A36" authorId="1" shapeId="0">
      <text>
        <r>
          <rPr>
            <sz val="8"/>
            <color indexed="81"/>
            <rFont val="Tahoma"/>
            <family val="2"/>
          </rPr>
          <t xml:space="preserve">Ondernemers van een niet rechtspersoon. </t>
        </r>
      </text>
    </comment>
    <comment ref="A40" authorId="1" shapeId="0">
      <text>
        <r>
          <rPr>
            <sz val="8"/>
            <color indexed="81"/>
            <rFont val="Tahoma"/>
            <family val="2"/>
          </rPr>
          <t>Meewerkende gezinsleden, die niet worden uitbetaald.</t>
        </r>
      </text>
    </comment>
    <comment ref="A45" authorId="1" shapeId="0">
      <text>
        <r>
          <rPr>
            <sz val="8"/>
            <color indexed="81"/>
            <rFont val="Tahoma"/>
            <family val="2"/>
          </rPr>
          <t>In deze rubriek dient u het aantal arbeidskrachten via het aantal SZW dagen (jaarverzamelloonstaat) dan wel direct via aantal in te voeren.</t>
        </r>
      </text>
    </comment>
    <comment ref="B47" authorId="1" shapeId="0">
      <text>
        <r>
          <rPr>
            <sz val="8"/>
            <color indexed="81"/>
            <rFont val="Tahoma"/>
            <family val="2"/>
          </rPr>
          <t>Dit kan ingevuld worden op grond van de jaarverzamelloonstaat. Maak indien nodig zelf een correctie voor arbeidskrachten die een deeltijdbaan invullen door minder uren dan 7,6 / dag werken.</t>
        </r>
      </text>
    </comment>
    <comment ref="C47" authorId="1" shapeId="0">
      <text>
        <r>
          <rPr>
            <sz val="8"/>
            <color indexed="81"/>
            <rFont val="Tahoma"/>
            <family val="2"/>
          </rPr>
          <t xml:space="preserve"> Primair wordt deze bepaald aan de hand van het aantal SZW dagen, secondair op grond van het aantal f.t.e.</t>
        </r>
      </text>
    </comment>
    <comment ref="E47" authorId="1" shapeId="0">
      <text>
        <r>
          <rPr>
            <sz val="8"/>
            <color indexed="81"/>
            <rFont val="Tahoma"/>
            <family val="2"/>
          </rPr>
          <t xml:space="preserve"> Primair wordt deze bepaald aan de hand van het aantal SZW dagen, secondair op grond van het aantal f.t.e.</t>
        </r>
      </text>
    </comment>
    <comment ref="A48" authorId="1" shapeId="0">
      <text>
        <r>
          <rPr>
            <sz val="8"/>
            <color indexed="81"/>
            <rFont val="Tahoma"/>
            <family val="2"/>
          </rPr>
          <t>Eén f.t.e. is 260 SZW dagen.</t>
        </r>
      </text>
    </comment>
    <comment ref="A49" authorId="1" shapeId="0">
      <text>
        <r>
          <rPr>
            <sz val="8"/>
            <color indexed="81"/>
            <rFont val="Tahoma"/>
            <family val="2"/>
          </rPr>
          <t>Dit is een vast dienstverband met overbrugging en vakantiebon.
Eén f.t.e. is 230 SZW dagen</t>
        </r>
      </text>
    </comment>
    <comment ref="A50" authorId="1" shapeId="0">
      <text>
        <r>
          <rPr>
            <sz val="8"/>
            <color indexed="81"/>
            <rFont val="Tahoma"/>
            <family val="2"/>
          </rPr>
          <t>Dit is een los dienstverband met vakantiebon.
Eén f.t.e. is 230 SZW dagen</t>
        </r>
      </text>
    </comment>
    <comment ref="A52" authorId="1" shapeId="0">
      <text>
        <r>
          <rPr>
            <sz val="8"/>
            <color indexed="81"/>
            <rFont val="Tahoma"/>
            <family val="2"/>
          </rPr>
          <t>Ingehuurde arbeid via uitzendbureau of bedrijfsverzorgingsdienst e.d.. 
Eén f.t.e. komt overeen met 1.700 uur.</t>
        </r>
      </text>
    </comment>
    <comment ref="B53" authorId="1" shapeId="0">
      <text>
        <r>
          <rPr>
            <sz val="8"/>
            <color indexed="81"/>
            <rFont val="Tahoma"/>
            <family val="2"/>
          </rPr>
          <t>Indien op andere wijze het aantal f.t.e. bekend is het mogelijk om deze hier rechtstreeks in te voeren, i.p.v. via jaarverzamelloonstaat.</t>
        </r>
      </text>
    </comment>
    <comment ref="D53" authorId="1" shapeId="0">
      <text>
        <r>
          <rPr>
            <sz val="8"/>
            <color indexed="81"/>
            <rFont val="Tahoma"/>
            <family val="2"/>
          </rPr>
          <t>Indien op andere wijze het aantal f.t.e. bekend is het mogelijk om deze hier rechtstreeks in te voeren, i.p.v. via jaarverzamelloonstaat.</t>
        </r>
      </text>
    </comment>
  </commentList>
</comments>
</file>

<file path=xl/comments2.xml><?xml version="1.0" encoding="utf-8"?>
<comments xmlns="http://schemas.openxmlformats.org/spreadsheetml/2006/main">
  <authors>
    <author>MBO Boxtel</author>
  </authors>
  <commentList>
    <comment ref="A9" authorId="0" shapeId="0">
      <text>
        <r>
          <rPr>
            <b/>
            <sz val="8"/>
            <color indexed="81"/>
            <rFont val="Tahoma"/>
            <family val="2"/>
          </rPr>
          <t>Hier wordt je totale aantal grond vermeld die je gebruikt. Dus de grond in eigendom en de grond in pacht.</t>
        </r>
      </text>
    </comment>
    <comment ref="A10" authorId="0" shapeId="0">
      <text>
        <r>
          <rPr>
            <b/>
            <sz val="8"/>
            <color indexed="81"/>
            <rFont val="Tahoma"/>
            <family val="2"/>
          </rPr>
          <t xml:space="preserve">Hier wordt vermeld hoeveel grond binnen het bedrijf onder het bouwblok valt. Dit is de grond waar je gebouwen op staan en je erfverharingen of paden op liggen. </t>
        </r>
        <r>
          <rPr>
            <sz val="8"/>
            <color indexed="81"/>
            <rFont val="Tahoma"/>
            <family val="2"/>
          </rPr>
          <t xml:space="preserve">
</t>
        </r>
      </text>
    </comment>
    <comment ref="B13" authorId="0" shapeId="0">
      <text>
        <r>
          <rPr>
            <b/>
            <sz val="8"/>
            <color indexed="81"/>
            <rFont val="Tahoma"/>
            <family val="2"/>
          </rPr>
          <t>Als bedrijf moet je grond en waterschapslasten betalen over alle grond die binnen je bedrijf gebruikt wordt. Dit bedrag gebruikt de overheid  om de gemeenschappelijke afwatering enzovoorts te kunnen doen.</t>
        </r>
        <r>
          <rPr>
            <sz val="8"/>
            <color indexed="81"/>
            <rFont val="Tahoma"/>
            <family val="2"/>
          </rPr>
          <t xml:space="preserve">
</t>
        </r>
      </text>
    </comment>
    <comment ref="C20" authorId="0" shapeId="0">
      <text>
        <r>
          <rPr>
            <b/>
            <sz val="8"/>
            <color indexed="81"/>
            <rFont val="Tahoma"/>
            <family val="2"/>
          </rPr>
          <t>Grond heeft geen vervaningswaarde, omdat grond bij normaal gebruik niet slijt en dus ook niet vervangen hoeft te worden.</t>
        </r>
        <r>
          <rPr>
            <sz val="8"/>
            <color indexed="81"/>
            <rFont val="Tahoma"/>
            <family val="2"/>
          </rPr>
          <t xml:space="preserve">
</t>
        </r>
      </text>
    </comment>
    <comment ref="F36" authorId="0" shapeId="0">
      <text>
        <r>
          <rPr>
            <b/>
            <sz val="8"/>
            <color indexed="81"/>
            <rFont val="Tahoma"/>
            <family val="2"/>
          </rPr>
          <t xml:space="preserve">Rentekosten voor de grond worden als volgt berekend:
                                                 </t>
        </r>
        <r>
          <rPr>
            <b/>
            <u/>
            <sz val="8"/>
            <color indexed="81"/>
            <rFont val="Tahoma"/>
            <family val="2"/>
          </rPr>
          <t xml:space="preserve">
</t>
        </r>
        <r>
          <rPr>
            <b/>
            <sz val="8"/>
            <color indexed="81"/>
            <rFont val="Tahoma"/>
            <family val="2"/>
          </rPr>
          <t xml:space="preserve">                          Rente % X   bedrijfswaarde
</t>
        </r>
      </text>
    </comment>
    <comment ref="C38" authorId="0" shapeId="0">
      <text>
        <r>
          <rPr>
            <b/>
            <sz val="8"/>
            <color indexed="81"/>
            <rFont val="Tahoma"/>
            <family val="2"/>
          </rPr>
          <t>Wanneer het bedrijf bijvoorbeeld jaarlijks een bedrag betaald voor de huur van een vaste installatie kan dit hier meegenomen worden als jaarlijkse kostenpost. Een berekende rentevoet is dan overbodig, omdat afschrijving en onderhoud in de huurprijs zijn inbegrepen.</t>
        </r>
        <r>
          <rPr>
            <sz val="8"/>
            <color indexed="81"/>
            <rFont val="Tahoma"/>
            <family val="2"/>
          </rPr>
          <t xml:space="preserve">
</t>
        </r>
      </text>
    </comment>
  </commentList>
</comments>
</file>

<file path=xl/comments3.xml><?xml version="1.0" encoding="utf-8"?>
<comments xmlns="http://schemas.openxmlformats.org/spreadsheetml/2006/main">
  <authors>
    <author>MBO Boxtel</author>
  </authors>
  <commentList>
    <comment ref="A6" authorId="0" shapeId="0">
      <text>
        <r>
          <rPr>
            <b/>
            <sz val="8"/>
            <color indexed="81"/>
            <rFont val="Tahoma"/>
            <family val="2"/>
          </rPr>
          <t xml:space="preserve">In deze kolom komen alle gebouwen die bedrijfsmatig worden gebruikt te staan. Niet de prive woning dus. Verder komen er de vaste installaties in.  </t>
        </r>
        <r>
          <rPr>
            <sz val="8"/>
            <color indexed="81"/>
            <rFont val="Tahoma"/>
            <family val="2"/>
          </rPr>
          <t xml:space="preserve">
</t>
        </r>
      </text>
    </comment>
    <comment ref="F6" authorId="0" shapeId="0">
      <text>
        <r>
          <rPr>
            <b/>
            <sz val="8"/>
            <color indexed="81"/>
            <rFont val="Tahoma"/>
            <family val="2"/>
          </rPr>
          <t>bouwjaar</t>
        </r>
        <r>
          <rPr>
            <sz val="8"/>
            <color indexed="81"/>
            <rFont val="Tahoma"/>
            <family val="2"/>
          </rPr>
          <t xml:space="preserve">
</t>
        </r>
      </text>
    </comment>
    <comment ref="G7" authorId="0" shapeId="0">
      <text>
        <r>
          <rPr>
            <sz val="8"/>
            <color indexed="81"/>
            <rFont val="Tahoma"/>
            <family val="2"/>
          </rPr>
          <t xml:space="preserve">Bedrijfswaarde = vervangingswaarde - totale afschrijvingen sinds het bouwjaar + de totale investeringen sinds het bouwjaar. 
</t>
        </r>
      </text>
    </comment>
    <comment ref="G8" authorId="0" shapeId="0">
      <text>
        <r>
          <rPr>
            <sz val="8"/>
            <color indexed="81"/>
            <rFont val="Tahoma"/>
            <family val="2"/>
          </rPr>
          <t xml:space="preserve">Bedrijfswaarde = vervangingswaarde - totale afschrijvingen sinds het bouwjaar + de totale investeringen sinds het bouwjaar. 
</t>
        </r>
      </text>
    </comment>
    <comment ref="G9" authorId="0" shapeId="0">
      <text>
        <r>
          <rPr>
            <sz val="8"/>
            <color indexed="81"/>
            <rFont val="Tahoma"/>
            <family val="2"/>
          </rPr>
          <t xml:space="preserve">Bedrijfswaarde = vervangingswaarde - totale afschrijvingen sinds het bouwjaar + de totale investeringen sinds het bouwjaar. 
</t>
        </r>
      </text>
    </comment>
    <comment ref="G10" authorId="0" shapeId="0">
      <text>
        <r>
          <rPr>
            <sz val="8"/>
            <color indexed="81"/>
            <rFont val="Tahoma"/>
            <family val="2"/>
          </rPr>
          <t xml:space="preserve">Bedrijfswaarde = vervangingswaarde - totale afschrijvingen sinds het bouwjaar + de totale investeringen sinds het bouwjaar. 
</t>
        </r>
      </text>
    </comment>
    <comment ref="G11" authorId="0" shapeId="0">
      <text>
        <r>
          <rPr>
            <sz val="8"/>
            <color indexed="81"/>
            <rFont val="Tahoma"/>
            <family val="2"/>
          </rPr>
          <t xml:space="preserve">Bedrijfswaarde = vervangingswaarde - totale afschrijvingen sinds het bouwjaar + de totale investeringen sinds het bouwjaar. 
</t>
        </r>
      </text>
    </comment>
    <comment ref="G12" authorId="0" shapeId="0">
      <text>
        <r>
          <rPr>
            <sz val="8"/>
            <color indexed="81"/>
            <rFont val="Tahoma"/>
            <family val="2"/>
          </rPr>
          <t xml:space="preserve">Bedrijfswaarde = vervangingswaarde - totale afschrijvingen sinds het bouwjaar + de totale investeringen sinds het bouwjaar. 
</t>
        </r>
      </text>
    </comment>
    <comment ref="G13" authorId="0" shapeId="0">
      <text>
        <r>
          <rPr>
            <sz val="8"/>
            <color indexed="81"/>
            <rFont val="Tahoma"/>
            <family val="2"/>
          </rPr>
          <t xml:space="preserve">Bedrijfswaarde = vervangingswaarde - totale afschrijvingen sinds het bouwjaar + de totale investeringen sinds het bouwjaar. 
</t>
        </r>
      </text>
    </comment>
    <comment ref="G14" authorId="0" shapeId="0">
      <text>
        <r>
          <rPr>
            <sz val="8"/>
            <color indexed="81"/>
            <rFont val="Tahoma"/>
            <family val="2"/>
          </rPr>
          <t xml:space="preserve">Bedrijfswaarde = vervangingswaarde - totale afschrijvingen sinds het bouwjaar + de totale investeringen sinds het bouwjaar. 
</t>
        </r>
      </text>
    </comment>
    <comment ref="G15" authorId="0" shapeId="0">
      <text>
        <r>
          <rPr>
            <sz val="8"/>
            <color indexed="81"/>
            <rFont val="Tahoma"/>
            <family val="2"/>
          </rPr>
          <t xml:space="preserve">Bedrijfswaarde = vervangingswaarde - totale afschrijvingen sinds het bouwjaar + de totale investeringen sinds het bouwjaar. 
</t>
        </r>
      </text>
    </comment>
    <comment ref="G16" authorId="0" shapeId="0">
      <text>
        <r>
          <rPr>
            <sz val="8"/>
            <color indexed="81"/>
            <rFont val="Tahoma"/>
            <family val="2"/>
          </rPr>
          <t xml:space="preserve">Bedrijfswaarde = vervangingswaarde - totale afschrijvingen sinds het bouwjaar + de totale investeringen sinds het bouwjaar. 
</t>
        </r>
      </text>
    </comment>
    <comment ref="G17" authorId="0" shapeId="0">
      <text>
        <r>
          <rPr>
            <sz val="8"/>
            <color indexed="81"/>
            <rFont val="Tahoma"/>
            <family val="2"/>
          </rPr>
          <t xml:space="preserve">Bedrijfswaarde = vervangingswaarde - totale afschrijvingen sinds het bouwjaar + de totale investeringen sinds het bouwjaar. 
</t>
        </r>
      </text>
    </comment>
    <comment ref="G18" authorId="0" shapeId="0">
      <text>
        <r>
          <rPr>
            <sz val="8"/>
            <color indexed="81"/>
            <rFont val="Tahoma"/>
            <family val="2"/>
          </rPr>
          <t xml:space="preserve">Bedrijfswaarde = vervangingswaarde - totale afschrijvingen sinds het bouwjaar + de totale investeringen sinds het bouwjaar. 
</t>
        </r>
      </text>
    </comment>
    <comment ref="A19" authorId="0" shapeId="0">
      <text>
        <r>
          <rPr>
            <b/>
            <sz val="8"/>
            <color indexed="81"/>
            <rFont val="Tahoma"/>
            <family val="2"/>
          </rPr>
          <t xml:space="preserve">Onder investeringen in de grond verstaan we de aanleg van verschillende kavelpaden, de erfverharding en de drainage die allen naar verloop van tijd afgeschreven moeten worden. </t>
        </r>
        <r>
          <rPr>
            <sz val="8"/>
            <color indexed="81"/>
            <rFont val="Tahoma"/>
            <family val="2"/>
          </rPr>
          <t xml:space="preserve">
</t>
        </r>
      </text>
    </comment>
    <comment ref="G19" authorId="0" shapeId="0">
      <text>
        <r>
          <rPr>
            <sz val="8"/>
            <color indexed="81"/>
            <rFont val="Tahoma"/>
            <family val="2"/>
          </rPr>
          <t xml:space="preserve">Bedrijfswaarde = vervangingswaarde - totale afschrijvingen sinds het bouwjaar + de totale investeringen sinds het bouwjaar. 
</t>
        </r>
      </text>
    </comment>
    <comment ref="G20" authorId="0" shapeId="0">
      <text>
        <r>
          <rPr>
            <sz val="8"/>
            <color indexed="81"/>
            <rFont val="Tahoma"/>
            <family val="2"/>
          </rPr>
          <t xml:space="preserve">Bedrijfswaarde = vervangingswaarde - totale afschrijvingen sinds het bouwjaar + de totale investeringen sinds het bouwjaar. 
</t>
        </r>
      </text>
    </comment>
    <comment ref="G21" authorId="0" shapeId="0">
      <text>
        <r>
          <rPr>
            <sz val="8"/>
            <color indexed="81"/>
            <rFont val="Tahoma"/>
            <family val="2"/>
          </rPr>
          <t xml:space="preserve">Bedrijfswaarde = vervangingswaarde - totale afschrijvingen sinds het bouwjaar + de totale investeringen sinds het bouwjaar. 
</t>
        </r>
      </text>
    </comment>
    <comment ref="G22" authorId="0" shapeId="0">
      <text>
        <r>
          <rPr>
            <sz val="8"/>
            <color indexed="81"/>
            <rFont val="Tahoma"/>
            <family val="2"/>
          </rPr>
          <t xml:space="preserve">Bedrijfswaarde = vervangingswaarde - totale afschrijvingen sinds het bouwjaar + de totale investeringen sinds het bouwjaar. 
</t>
        </r>
      </text>
    </comment>
    <comment ref="I29" authorId="0" shapeId="0">
      <text>
        <r>
          <rPr>
            <b/>
            <sz val="8"/>
            <color indexed="81"/>
            <rFont val="Tahoma"/>
            <family val="2"/>
          </rPr>
          <t xml:space="preserve">Rentekosten voor de gebouwen en vaste installaties worden als volgt berekend:
                                                 </t>
        </r>
        <r>
          <rPr>
            <b/>
            <u/>
            <sz val="8"/>
            <color indexed="81"/>
            <rFont val="Tahoma"/>
            <family val="2"/>
          </rPr>
          <t xml:space="preserve"> vervangingswaarde + restwaarde
</t>
        </r>
        <r>
          <rPr>
            <b/>
            <sz val="8"/>
            <color indexed="81"/>
            <rFont val="Tahoma"/>
            <family val="2"/>
          </rPr>
          <t xml:space="preserve">                          Rente % X                                    2
De restwaarde voor de gebouwen en vaste installaties zijn altijd 0
voorbeeld:
                         </t>
        </r>
        <r>
          <rPr>
            <b/>
            <u/>
            <sz val="8"/>
            <color indexed="81"/>
            <rFont val="Tahoma"/>
            <family val="2"/>
          </rPr>
          <t>100% + 0%</t>
        </r>
        <r>
          <rPr>
            <b/>
            <sz val="7"/>
            <color indexed="81"/>
            <rFont val="Tahoma"/>
            <family val="2"/>
          </rPr>
          <t xml:space="preserve"> 
</t>
        </r>
        <r>
          <rPr>
            <b/>
            <sz val="8"/>
            <color indexed="81"/>
            <rFont val="Tahoma"/>
            <family val="2"/>
          </rPr>
          <t xml:space="preserve">rente % X                2
                        </t>
        </r>
        <r>
          <rPr>
            <b/>
            <u/>
            <sz val="8"/>
            <color indexed="81"/>
            <rFont val="Tahoma"/>
            <family val="2"/>
          </rPr>
          <t>100%</t>
        </r>
        <r>
          <rPr>
            <b/>
            <sz val="8"/>
            <color indexed="81"/>
            <rFont val="Tahoma"/>
            <family val="2"/>
          </rPr>
          <t xml:space="preserve">
rente % X         2</t>
        </r>
      </text>
    </comment>
    <comment ref="F32" authorId="0" shapeId="0">
      <text>
        <r>
          <rPr>
            <b/>
            <sz val="8"/>
            <color indexed="81"/>
            <rFont val="Tahoma"/>
            <family val="2"/>
          </rPr>
          <t>Wanneer het bedrijf bijvoorbeeld jaarlijks een bedrag betaald voor de huur van een vaste installatie kan dit hier meegenomen worden als jaarlijkse kostenpost. Een berekende rentevoet is dan overbodig, omdat afschrijving en onderhoud in de huurprijs zijn inbegrepen.</t>
        </r>
        <r>
          <rPr>
            <sz val="8"/>
            <color indexed="81"/>
            <rFont val="Tahoma"/>
            <family val="2"/>
          </rPr>
          <t xml:space="preserve">
</t>
        </r>
      </text>
    </comment>
  </commentList>
</comments>
</file>

<file path=xl/comments4.xml><?xml version="1.0" encoding="utf-8"?>
<comments xmlns="http://schemas.openxmlformats.org/spreadsheetml/2006/main">
  <authors>
    <author>MBO Boxtel</author>
  </authors>
  <commentList>
    <comment ref="G33" authorId="0" shapeId="0">
      <text>
        <r>
          <rPr>
            <b/>
            <sz val="8"/>
            <color indexed="81"/>
            <rFont val="Tahoma"/>
            <family val="2"/>
          </rPr>
          <t xml:space="preserve">Rentekosten voor de werktuigen en inventaris worden als volgt berekend:
                                                 </t>
        </r>
        <r>
          <rPr>
            <b/>
            <u/>
            <sz val="8"/>
            <color indexed="81"/>
            <rFont val="Tahoma"/>
            <family val="2"/>
          </rPr>
          <t xml:space="preserve"> vervangingswaarde + restwaarde
</t>
        </r>
        <r>
          <rPr>
            <b/>
            <sz val="8"/>
            <color indexed="81"/>
            <rFont val="Tahoma"/>
            <family val="2"/>
          </rPr>
          <t xml:space="preserve">                          Rente % X                                    2
De restwaarde varieert tussen de 10 en 20 % van de vervangingswaarde
voorbeeld:
                         </t>
        </r>
        <r>
          <rPr>
            <b/>
            <u/>
            <sz val="8"/>
            <color indexed="81"/>
            <rFont val="Tahoma"/>
            <family val="2"/>
          </rPr>
          <t>100% + 10%</t>
        </r>
        <r>
          <rPr>
            <b/>
            <sz val="7"/>
            <color indexed="81"/>
            <rFont val="Tahoma"/>
            <family val="2"/>
          </rPr>
          <t xml:space="preserve"> (bij een restwaarde van 10% van de verv. waarde)</t>
        </r>
        <r>
          <rPr>
            <b/>
            <sz val="8"/>
            <color indexed="81"/>
            <rFont val="Tahoma"/>
            <family val="2"/>
          </rPr>
          <t xml:space="preserve">
rente % X                2
                        </t>
        </r>
        <r>
          <rPr>
            <b/>
            <u/>
            <sz val="8"/>
            <color indexed="81"/>
            <rFont val="Tahoma"/>
            <family val="2"/>
          </rPr>
          <t>110%</t>
        </r>
        <r>
          <rPr>
            <b/>
            <sz val="8"/>
            <color indexed="81"/>
            <rFont val="Tahoma"/>
            <family val="2"/>
          </rPr>
          <t xml:space="preserve">
rente % X        2         = rente % X 55% van de vervangingswaarde</t>
        </r>
      </text>
    </comment>
    <comment ref="E36" authorId="0" shapeId="0">
      <text>
        <r>
          <rPr>
            <b/>
            <sz val="8"/>
            <color indexed="81"/>
            <rFont val="Tahoma"/>
            <family val="2"/>
          </rPr>
          <t>Wanneer het bedrijf bijvoorbeeld jaarlijks een bedrag betaald voor de huur van een machine of werktuig kan dit hier meegenomen worden als jaarlijkse kostenpost. Een berekende rentevoet is dan overbodig, omdat afschrijving en onderhoud in de huurprijs zijn inbegrepen.</t>
        </r>
        <r>
          <rPr>
            <sz val="8"/>
            <color indexed="81"/>
            <rFont val="Tahoma"/>
            <family val="2"/>
          </rPr>
          <t xml:space="preserve">
</t>
        </r>
      </text>
    </comment>
  </commentList>
</comments>
</file>

<file path=xl/comments5.xml><?xml version="1.0" encoding="utf-8"?>
<comments xmlns="http://schemas.openxmlformats.org/spreadsheetml/2006/main">
  <authors>
    <author>Een tevreden gebruiker van Microsoft Office</author>
    <author>H. de Jong</author>
  </authors>
  <commentList>
    <comment ref="A3" authorId="0" shapeId="0">
      <text>
        <r>
          <rPr>
            <sz val="8"/>
            <color indexed="81"/>
            <rFont val="Tahoma"/>
            <family val="2"/>
          </rPr>
          <t>Indien de omzetspecificatie op het blad algemeen is ingevuld, dan wordt deze overgenomen.
Zo niet, dan wordt de hier ingevoerde omzet overgenomen.</t>
        </r>
      </text>
    </comment>
    <comment ref="A8" authorId="0" shapeId="0">
      <text>
        <r>
          <rPr>
            <sz val="8"/>
            <color indexed="81"/>
            <rFont val="Tahoma"/>
            <family val="2"/>
          </rPr>
          <t xml:space="preserve">Onder overige opbrengsten wordt o.a. verstaan: Uitkeringen coöperatieve vereniging; Presentiegelden; Kasverschillen. Opbrengsten die direct gegenereerd worden door de onderneming horen hier niet toe. </t>
        </r>
      </text>
    </comment>
    <comment ref="A11" authorId="0" shapeId="0">
      <text>
        <r>
          <rPr>
            <sz val="8"/>
            <color indexed="81"/>
            <rFont val="Tahoma"/>
            <family val="2"/>
          </rPr>
          <t>Ingehuurde arbeid via o.a. uitzend-bureau of bedrijfsverzorgingsdienst behoort onder arbeidskosten en niet onder werk door derden.</t>
        </r>
      </text>
    </comment>
    <comment ref="A15" authorId="0" shapeId="0">
      <text>
        <r>
          <rPr>
            <sz val="8"/>
            <color indexed="81"/>
            <rFont val="Tahoma"/>
            <family val="2"/>
          </rPr>
          <t>Huurwaarde woning is een opbrengst die direct op de kosten in mindering wordt gebracht. Het dient hier dus als negatief bedrag te worden ingevoerd.</t>
        </r>
      </text>
    </comment>
    <comment ref="A18" authorId="1" shapeId="0">
      <text>
        <r>
          <rPr>
            <sz val="8"/>
            <color indexed="81"/>
            <rFont val="Tahoma"/>
            <family val="2"/>
          </rPr>
          <t>Zie opmerking onder machinekosten totaal.</t>
        </r>
      </text>
    </comment>
    <comment ref="A23" authorId="1" shapeId="0">
      <text>
        <r>
          <rPr>
            <sz val="8"/>
            <color indexed="81"/>
            <rFont val="Tahoma"/>
            <family val="2"/>
          </rPr>
          <t>Let op dat in ieder geval de volgende posten ingevuld zijn:
* rep. + onderhoud
* brandstof
* assurantiën / belasting
Deze kosten behoren gespecificeerd te zijn in de jaarrekening.
Indien dit niet het geval is, is (de jaarrekening van) het bedrijf niet geschikt voor deelname. Onderliggende informatie is dan vereist.</t>
        </r>
      </text>
    </comment>
    <comment ref="A24" authorId="0" shapeId="0">
      <text>
        <r>
          <rPr>
            <sz val="8"/>
            <color indexed="81"/>
            <rFont val="Tahoma"/>
            <family val="2"/>
          </rPr>
          <t>De autokosten kunnen ook direct bij machines worden ingevoerd. 
De posten autokosten is slechts opgenomen, omdat autokosten dikwijls als aparte post is ingevoerd in de jaarrekening.</t>
        </r>
      </text>
    </comment>
    <comment ref="A29" authorId="0" shapeId="0">
      <text>
        <r>
          <rPr>
            <sz val="8"/>
            <color indexed="81"/>
            <rFont val="Tahoma"/>
            <family val="2"/>
          </rPr>
          <t>Dit is vaak een fiscale correctie. Het is feitelijk een negatieve kostenpost.</t>
        </r>
      </text>
    </comment>
    <comment ref="A31" authorId="0" shapeId="0">
      <text>
        <r>
          <rPr>
            <sz val="8"/>
            <color indexed="81"/>
            <rFont val="Tahoma"/>
            <family val="2"/>
          </rPr>
          <t>Hieronder vallen ook de vervoermiddelen en inventaris.</t>
        </r>
      </text>
    </comment>
    <comment ref="A32" authorId="1" shapeId="0">
      <text>
        <r>
          <rPr>
            <sz val="8"/>
            <color indexed="81"/>
            <rFont val="Tahoma"/>
            <family val="2"/>
          </rPr>
          <t>Afschrijvingen auto's wordt in de kengetallen te samen met die van machines genomen. Daarom is gescheiden invoer niet vereist.</t>
        </r>
      </text>
    </comment>
    <comment ref="A48" authorId="0" shapeId="0">
      <text>
        <r>
          <rPr>
            <sz val="8"/>
            <color indexed="81"/>
            <rFont val="Tahoma"/>
            <family val="2"/>
          </rPr>
          <t>Dit is de lasten minus de baten</t>
        </r>
      </text>
    </comment>
    <comment ref="A58" authorId="0" shapeId="0">
      <text>
        <r>
          <rPr>
            <sz val="8"/>
            <color indexed="81"/>
            <rFont val="Tahoma"/>
            <family val="2"/>
          </rPr>
          <t>Dit dient overeen te komen met de fiscale jaarrekening. Bij rechtspersonen dient dit overeen te komen met het resultaat voor belasting. De Vpb blijft namelijk buiten beschouwing.</t>
        </r>
      </text>
    </comment>
  </commentList>
</comments>
</file>

<file path=xl/comments6.xml><?xml version="1.0" encoding="utf-8"?>
<comments xmlns="http://schemas.openxmlformats.org/spreadsheetml/2006/main">
  <authors>
    <author>Henk de Jong</author>
    <author>Een tevreden gebruiker van Microsoft Office</author>
  </authors>
  <commentList>
    <comment ref="A4" authorId="0" shapeId="0">
      <text>
        <r>
          <rPr>
            <sz val="8"/>
            <color indexed="81"/>
            <rFont val="Tahoma"/>
            <family val="2"/>
          </rPr>
          <t xml:space="preserve">* grond en
* gebouwen
</t>
        </r>
      </text>
    </comment>
    <comment ref="B25" authorId="1" shapeId="0">
      <text>
        <r>
          <rPr>
            <sz val="8"/>
            <color indexed="81"/>
            <rFont val="Tahoma"/>
            <family val="2"/>
          </rPr>
          <t>Afschrijvingscorrecties kunnen ook gelden voor machines waarop in de jaren ervoor bijvoorbeeld VAMIL is toegepast.
Dezen kunnen al afgeschreven zijn, terwijl er onder een economisch afschrijvingsregime nog steeds op afgeschreven was.</t>
        </r>
      </text>
    </comment>
    <comment ref="G27" authorId="1" shapeId="0">
      <text>
        <r>
          <rPr>
            <sz val="8"/>
            <color indexed="81"/>
            <rFont val="Tahoma"/>
            <family val="2"/>
          </rPr>
          <t>Uitgangspunten bij correctie:
* in het aanschafjaar wordt ook afgeschreven.
* restwaarde is 10 %</t>
        </r>
      </text>
    </comment>
    <comment ref="H27" authorId="1" shapeId="0">
      <text>
        <r>
          <rPr>
            <sz val="8"/>
            <color indexed="81"/>
            <rFont val="Tahoma"/>
            <family val="2"/>
          </rPr>
          <t>Uitgangspunten bij correctie:
* in het aanschafjaar wordt ook 
  afgeschreven.
* restwaarde is 10 %</t>
        </r>
      </text>
    </comment>
    <comment ref="J27" authorId="1" shapeId="0">
      <text>
        <r>
          <rPr>
            <sz val="8"/>
            <color indexed="81"/>
            <rFont val="Tahoma"/>
            <family val="2"/>
          </rPr>
          <t>Uitgangspunten bij correctie:
* in het aanschafjaar wordt ook 
  afgeschreven.
* restwaarde is 10 %</t>
        </r>
      </text>
    </comment>
    <comment ref="K27" authorId="1" shapeId="0">
      <text>
        <r>
          <rPr>
            <sz val="8"/>
            <color indexed="81"/>
            <rFont val="Tahoma"/>
            <family val="2"/>
          </rPr>
          <t>Uitgangspunten bij correctie:
* in het aanschafjaar wordt ook 
  afgeschreven.
* restwaarde is 10 %</t>
        </r>
      </text>
    </comment>
  </commentList>
</comments>
</file>

<file path=xl/comments7.xml><?xml version="1.0" encoding="utf-8"?>
<comments xmlns="http://schemas.openxmlformats.org/spreadsheetml/2006/main">
  <authors>
    <author>Een tevreden gebruiker van Microsoft Office</author>
  </authors>
  <commentList>
    <comment ref="A105" authorId="0" shapeId="0">
      <text>
        <r>
          <rPr>
            <sz val="8"/>
            <color indexed="81"/>
            <rFont val="Tahoma"/>
            <family val="2"/>
          </rPr>
          <t>Rentabiliteit van de eigen middelen in het bedrijf (eigen vermogen + voorzieningen). De rentabiliteit wordt bepaald over het gemiddeld eigen vermogen + voorzieningen van de begin- en eindbalans.</t>
        </r>
      </text>
    </comment>
    <comment ref="A106" authorId="0" shapeId="0">
      <text>
        <r>
          <rPr>
            <sz val="8"/>
            <color indexed="81"/>
            <rFont val="Tahoma"/>
            <family val="2"/>
          </rPr>
          <t>De financieringskosten gedeeld door het gemiddeld vreemd vermogen van de begin- en eindbalans. Het vreemd vermogen is langlopende + kortlopende schulden.</t>
        </r>
      </text>
    </comment>
  </commentList>
</comments>
</file>

<file path=xl/comments8.xml><?xml version="1.0" encoding="utf-8"?>
<comments xmlns="http://schemas.openxmlformats.org/spreadsheetml/2006/main">
  <authors>
    <author>MBO Boxtel</author>
  </authors>
  <commentList>
    <comment ref="B19" authorId="0" shapeId="0">
      <text>
        <r>
          <rPr>
            <b/>
            <sz val="8"/>
            <color indexed="81"/>
            <rFont val="Tahoma"/>
            <family val="2"/>
          </rPr>
          <t>De cash flow wordt berekend door het totale gezinsinkomen en de totale afschrijvingen van het bedrijf bij elkaar op te tellen.</t>
        </r>
        <r>
          <rPr>
            <sz val="8"/>
            <color indexed="81"/>
            <rFont val="Tahoma"/>
            <family val="2"/>
          </rPr>
          <t xml:space="preserve">
</t>
        </r>
      </text>
    </comment>
  </commentList>
</comments>
</file>

<file path=xl/comments9.xml><?xml version="1.0" encoding="utf-8"?>
<comments xmlns="http://schemas.openxmlformats.org/spreadsheetml/2006/main">
  <authors>
    <author>H. de Jong</author>
    <author>Een tevreden gebruiker van Microsoft Office</author>
  </authors>
  <commentList>
    <comment ref="A1" authorId="0" shapeId="0">
      <text>
        <r>
          <rPr>
            <sz val="8"/>
            <color indexed="81"/>
            <rFont val="Tahoma"/>
            <family val="2"/>
          </rPr>
          <t>U dient in alle gevallen de begin- als eindbalans in te voeren. Indien beginbalans (is eindbalans vorig boekjaar) niet is ingevoerd wordt het bedrijf niet verwerkt.</t>
        </r>
      </text>
    </comment>
    <comment ref="A9" authorId="1" shapeId="0">
      <text>
        <r>
          <rPr>
            <sz val="8"/>
            <color indexed="81"/>
            <rFont val="Tahoma"/>
            <family val="2"/>
          </rPr>
          <t>Boekwaarde van de onroerende goederen. Naast grond- en gebouwen valt ook mestsilo's, erfverharing e.d. er onder.</t>
        </r>
      </text>
    </comment>
    <comment ref="A13" authorId="1" shapeId="0">
      <text>
        <r>
          <rPr>
            <sz val="8"/>
            <color indexed="81"/>
            <rFont val="Tahoma"/>
            <family val="2"/>
          </rPr>
          <t>De boekwaarde van roerende goederen, te weten machines, werktuigen, inventaris en gereedschappen.</t>
        </r>
      </text>
    </comment>
    <comment ref="A19" authorId="0" shapeId="0">
      <text>
        <r>
          <rPr>
            <sz val="8"/>
            <color indexed="81"/>
            <rFont val="Tahoma"/>
            <family val="2"/>
          </rPr>
          <t>Specificatie debiteuren vereist.</t>
        </r>
      </text>
    </comment>
    <comment ref="A28" authorId="0" shapeId="0">
      <text>
        <r>
          <rPr>
            <sz val="8"/>
            <color indexed="81"/>
            <rFont val="Tahoma"/>
            <family val="2"/>
          </rPr>
          <t>In verband met de uniformiteit wordt hier gekozen om de aflossingsverplichtingen voor het komend boekjaar onder langlopende schulden te laten, in plaats van het onder kortlopende schulden op te nemen.</t>
        </r>
      </text>
    </comment>
    <comment ref="A32" authorId="0" shapeId="0">
      <text>
        <r>
          <rPr>
            <sz val="8"/>
            <color indexed="81"/>
            <rFont val="Tahoma"/>
            <family val="2"/>
          </rPr>
          <t>Specificatie verplicht in verband met berekening kengetal.</t>
        </r>
      </text>
    </comment>
  </commentList>
</comments>
</file>

<file path=xl/sharedStrings.xml><?xml version="1.0" encoding="utf-8"?>
<sst xmlns="http://schemas.openxmlformats.org/spreadsheetml/2006/main" count="455" uniqueCount="347">
  <si>
    <t>Invoermodel bedrijfseconomisch onderzoek</t>
  </si>
  <si>
    <t>voor loonbedrijven in cultuurtechnische werken en grondverzet, meststoffendistrubutie en loonwerk agrarisch</t>
  </si>
  <si>
    <t>Algemene gegevens</t>
  </si>
  <si>
    <t>Balans</t>
  </si>
  <si>
    <t>Resultatenrekening</t>
  </si>
  <si>
    <t>Investeringen</t>
  </si>
  <si>
    <t>Kengetallen</t>
  </si>
  <si>
    <t>bedrsnr</t>
  </si>
  <si>
    <t>Kantoornummer</t>
  </si>
  <si>
    <t>Kantoornaam</t>
  </si>
  <si>
    <t>Bedrijfsnr</t>
  </si>
  <si>
    <t>Contactpersoon</t>
  </si>
  <si>
    <t xml:space="preserve">Telefoon </t>
  </si>
  <si>
    <t>Bedrijfsnummer</t>
  </si>
  <si>
    <t>Vier cijfers postcode</t>
  </si>
  <si>
    <t>Omschr. Nevenbedrijf</t>
  </si>
  <si>
    <t>Bedrijfstype</t>
  </si>
  <si>
    <t>Boekjaar</t>
  </si>
  <si>
    <t>Omzetverdeling</t>
  </si>
  <si>
    <t>in %</t>
  </si>
  <si>
    <t>* akkerbouw</t>
  </si>
  <si>
    <t>* veehouderij</t>
  </si>
  <si>
    <t>* volle gronds groente</t>
  </si>
  <si>
    <t>* tuinbouw</t>
  </si>
  <si>
    <t>* grondverzet</t>
  </si>
  <si>
    <t>* mestdistributie (lang)</t>
  </si>
  <si>
    <t>* overig</t>
  </si>
  <si>
    <t>Totaal</t>
  </si>
  <si>
    <t>In procenten *</t>
  </si>
  <si>
    <t>In procenten</t>
  </si>
  <si>
    <t>* Eén van beide verplicht invullen</t>
  </si>
  <si>
    <t>Niet betaalde arbeid</t>
  </si>
  <si>
    <t>Beschikbaarheid</t>
  </si>
  <si>
    <t>Aantal</t>
  </si>
  <si>
    <t>Ondernemers</t>
  </si>
  <si>
    <t>Totaal ondernemers</t>
  </si>
  <si>
    <t>Gezinsleden</t>
  </si>
  <si>
    <t>Totaal gezinsleden</t>
  </si>
  <si>
    <t>Aantal arbeidskrachten</t>
  </si>
  <si>
    <t>Leeftijd</t>
  </si>
  <si>
    <t>Aantal SZW dgn.*</t>
  </si>
  <si>
    <t>full time ar-beidskrachten</t>
  </si>
  <si>
    <t>Vast dienstverband</t>
  </si>
  <si>
    <t>Vast stof (vak.bon)</t>
  </si>
  <si>
    <t>Los dienstv (vak.bon)</t>
  </si>
  <si>
    <t>Uren</t>
  </si>
  <si>
    <t>Ingehuurde arbeid</t>
  </si>
  <si>
    <t>Aantal f.t.e.*</t>
  </si>
  <si>
    <t>Aantal f.t.e (full time equivalenten)</t>
  </si>
  <si>
    <t>* Een van beide rubrieken verplicht invullen</t>
  </si>
  <si>
    <t>31 december</t>
  </si>
  <si>
    <t>Materiële vaste activa:</t>
  </si>
  <si>
    <t>grond</t>
  </si>
  <si>
    <t>erfverharding</t>
  </si>
  <si>
    <t>gebouwen</t>
  </si>
  <si>
    <t>Overig</t>
  </si>
  <si>
    <t>Onroer.goed totaal</t>
  </si>
  <si>
    <t>werktuigen / machines</t>
  </si>
  <si>
    <t>vervoermiddelen</t>
  </si>
  <si>
    <t>overige</t>
  </si>
  <si>
    <t>Totaal mach. / invent.</t>
  </si>
  <si>
    <t>Overig mat. v.activa</t>
  </si>
  <si>
    <t>Immateriële v. activa</t>
  </si>
  <si>
    <t>Financiële v. activa</t>
  </si>
  <si>
    <t>Vlottende activa:</t>
  </si>
  <si>
    <t>voorraden</t>
  </si>
  <si>
    <t>handelsdebiteuren</t>
  </si>
  <si>
    <t>liquide middelen</t>
  </si>
  <si>
    <t>Totaal activa</t>
  </si>
  <si>
    <t>=====</t>
  </si>
  <si>
    <t>Eigen vermogen</t>
  </si>
  <si>
    <t>Voorzieningen</t>
  </si>
  <si>
    <t>Langlopende schulden</t>
  </si>
  <si>
    <t>Kortlopende schulden:</t>
  </si>
  <si>
    <t>rekening courant</t>
  </si>
  <si>
    <t>aflossingsverplicht.</t>
  </si>
  <si>
    <t>handelscrediteuren</t>
  </si>
  <si>
    <t>Totaal kortl. schulden</t>
  </si>
  <si>
    <t>Totaal passiva</t>
  </si>
  <si>
    <t>Omzet loonbedrijf</t>
  </si>
  <si>
    <t>- werk door derden</t>
  </si>
  <si>
    <t>- inkoop hulpstoffen</t>
  </si>
  <si>
    <t>BRUTO MARGE</t>
  </si>
  <si>
    <t>Bruto resultaat</t>
  </si>
  <si>
    <t>Niet toegerekende kosten:</t>
  </si>
  <si>
    <t xml:space="preserve"> overige arbeidsk.</t>
  </si>
  <si>
    <t>Arbeidskosten</t>
  </si>
  <si>
    <t>onr.goed assur./ bel.</t>
  </si>
  <si>
    <t>huurwaarde woning</t>
  </si>
  <si>
    <t>over. huisv.kost.</t>
  </si>
  <si>
    <t>Huisvestingskosten</t>
  </si>
  <si>
    <t>rep. + onderh.</t>
  </si>
  <si>
    <t>brandstof</t>
  </si>
  <si>
    <t>assurantiën / belasting</t>
  </si>
  <si>
    <t>huur</t>
  </si>
  <si>
    <t>Machinekosten tot.</t>
  </si>
  <si>
    <t>onderhoud auto</t>
  </si>
  <si>
    <t>brandstof auto</t>
  </si>
  <si>
    <t>assurant. / belast. auto</t>
  </si>
  <si>
    <t>huur auto</t>
  </si>
  <si>
    <t>overig auto</t>
  </si>
  <si>
    <t>privé aandeel auto</t>
  </si>
  <si>
    <t>* afschr. machines</t>
  </si>
  <si>
    <t>* afschr. auto</t>
  </si>
  <si>
    <t>* afschr. huisvesting</t>
  </si>
  <si>
    <t>* afschr. overige</t>
  </si>
  <si>
    <t>* afschr. imm.activa</t>
  </si>
  <si>
    <t>* afschr. finan.activa</t>
  </si>
  <si>
    <t>Afschrijving totaal</t>
  </si>
  <si>
    <t>gas water en elektra</t>
  </si>
  <si>
    <t>verkoopkosten</t>
  </si>
  <si>
    <t>administratiekosten</t>
  </si>
  <si>
    <t>overige assurantie</t>
  </si>
  <si>
    <t>overige bedrijfskosten</t>
  </si>
  <si>
    <t>Kosten</t>
  </si>
  <si>
    <t>Bedrijfsresultaat</t>
  </si>
  <si>
    <t>rentebaten</t>
  </si>
  <si>
    <t>rentelasten</t>
  </si>
  <si>
    <t>Financieringsresult.</t>
  </si>
  <si>
    <t>Resultaat loonbedrijf</t>
  </si>
  <si>
    <t>Incidentele baten</t>
  </si>
  <si>
    <t>Incidentele lasten</t>
  </si>
  <si>
    <t>Saldo incid. baten / lasten</t>
  </si>
  <si>
    <t>Nevenbedrijf:</t>
  </si>
  <si>
    <t>Opbrengsten</t>
  </si>
  <si>
    <t>Saldo nevenbedrijf</t>
  </si>
  <si>
    <t>Ondernemingsresul.</t>
  </si>
  <si>
    <t>Aanschaf</t>
  </si>
  <si>
    <t>Omschrijving</t>
  </si>
  <si>
    <t>Awgeb</t>
  </si>
  <si>
    <t>Awmachines</t>
  </si>
  <si>
    <t>Awtotaal</t>
  </si>
  <si>
    <t>Corr afschr</t>
  </si>
  <si>
    <t>Corr boekw</t>
  </si>
  <si>
    <t>Vervoermiddelen</t>
  </si>
  <si>
    <t>Inventaris</t>
  </si>
  <si>
    <t>Gebouwen (onroerend goed)</t>
  </si>
  <si>
    <t>Werktuigen / machines</t>
  </si>
  <si>
    <t>Machines, werkt. inventaris</t>
  </si>
  <si>
    <t>Afschrijvingscorrecties</t>
  </si>
  <si>
    <t>termijn</t>
  </si>
  <si>
    <t>jaar</t>
  </si>
  <si>
    <t>waarde</t>
  </si>
  <si>
    <t>normaal in jaren</t>
  </si>
  <si>
    <t>Afschrijv. in gld</t>
  </si>
  <si>
    <t>boekwaar. 31 dec</t>
  </si>
  <si>
    <t>correctie afschrijv.</t>
  </si>
  <si>
    <t>correctie boekwaar.</t>
  </si>
  <si>
    <t>Totale correcties:</t>
  </si>
  <si>
    <t>Algemeen</t>
  </si>
  <si>
    <t>Derden</t>
  </si>
  <si>
    <t>Omzetverdeling:</t>
  </si>
  <si>
    <t>* Mestdistributie (lang)</t>
  </si>
  <si>
    <t>Resultaten</t>
  </si>
  <si>
    <t>Werk door derden</t>
  </si>
  <si>
    <t>Inkoop</t>
  </si>
  <si>
    <t>-</t>
  </si>
  <si>
    <t>Bruto marge</t>
  </si>
  <si>
    <t>betaalde arbeid</t>
  </si>
  <si>
    <t>niet betaald ondernemer</t>
  </si>
  <si>
    <t>niet betaald gezin</t>
  </si>
  <si>
    <t>Arbeid totaal</t>
  </si>
  <si>
    <t>afschr. huisv. + overig</t>
  </si>
  <si>
    <t>huisvestingskosten</t>
  </si>
  <si>
    <t>Totaal huisvesting</t>
  </si>
  <si>
    <t>afschrijving</t>
  </si>
  <si>
    <t>assurantiën</t>
  </si>
  <si>
    <t>Algemene kosten</t>
  </si>
  <si>
    <t>Saldo betaalde rente</t>
  </si>
  <si>
    <t>Berekende rente</t>
  </si>
  <si>
    <t>Totale rentekosten</t>
  </si>
  <si>
    <t>Totale kosten</t>
  </si>
  <si>
    <t>Overige opbrengsten</t>
  </si>
  <si>
    <t>Resultaat onderneming</t>
  </si>
  <si>
    <t>- corr. afschrijvingen</t>
  </si>
  <si>
    <t>- berekende kosten</t>
  </si>
  <si>
    <t>Arbeid</t>
  </si>
  <si>
    <t>Aantal f.t.e</t>
  </si>
  <si>
    <t>Aantal v.a.k.</t>
  </si>
  <si>
    <t>Bruto marge / f.t.e.</t>
  </si>
  <si>
    <t>Bet. arb. kosten / bet. f.t.e.</t>
  </si>
  <si>
    <t>aantal</t>
  </si>
  <si>
    <t>f.t.e. ondernemer en vast</t>
  </si>
  <si>
    <t>f.t.e. vast met overbr.</t>
  </si>
  <si>
    <t>f.t.e. los dienstverband</t>
  </si>
  <si>
    <t>f.t.e. oproepkrachten</t>
  </si>
  <si>
    <t>Machines</t>
  </si>
  <si>
    <t>Boekwaarde</t>
  </si>
  <si>
    <t>Totale aanschafwaarde:</t>
  </si>
  <si>
    <t>Boekw. / aanschafwaarde</t>
  </si>
  <si>
    <t>Kengetallen per boekwaarde</t>
  </si>
  <si>
    <t xml:space="preserve">Berekende rente </t>
  </si>
  <si>
    <t>Totale kosten incl. rente</t>
  </si>
  <si>
    <t>Kengetallen per aanschafwaarde</t>
  </si>
  <si>
    <t>Boekwaarde / f.t.e.</t>
  </si>
  <si>
    <t>Aanschafwaarde / f.t.e.</t>
  </si>
  <si>
    <t>Bruto marge / boekwaarde</t>
  </si>
  <si>
    <t>Bruto marge / balanstotaal</t>
  </si>
  <si>
    <t>Financiële positie</t>
  </si>
  <si>
    <t>Solvabiliteit</t>
  </si>
  <si>
    <t>Mutatie eigen vermogen</t>
  </si>
  <si>
    <t>Verhouding lang / kort</t>
  </si>
  <si>
    <t>Liquiditeit</t>
  </si>
  <si>
    <t>- current ratio</t>
  </si>
  <si>
    <t>- netto werkkapitaal</t>
  </si>
  <si>
    <t>- mutatie netto werkkap.</t>
  </si>
  <si>
    <t>- verhouding deb./cred</t>
  </si>
  <si>
    <t>Rentabiliteit tot. verm.</t>
  </si>
  <si>
    <t>Rentabiliteit eig. verm.</t>
  </si>
  <si>
    <t>Gem.rent% vreemd verm.</t>
  </si>
  <si>
    <t>* (weg-, mest)transport</t>
  </si>
  <si>
    <t>Totaal vlottende activa</t>
  </si>
  <si>
    <t>Netto investeringen / afschr.</t>
  </si>
  <si>
    <t>Debiteurentermijn</t>
  </si>
  <si>
    <t>(Bedrijfs)economisch resultaat</t>
  </si>
  <si>
    <t>Resultaat jaarrekening (excl.VPB bij BV, NV of coöp.)</t>
  </si>
  <si>
    <t>Algemene kosten totaal</t>
  </si>
  <si>
    <t>Autokosten totaal</t>
  </si>
  <si>
    <t>Machinekosten totaal</t>
  </si>
  <si>
    <t>Totaal investeringen</t>
  </si>
  <si>
    <t>Totaal desinvesteringen</t>
  </si>
  <si>
    <t>Totaal boekwinst</t>
  </si>
  <si>
    <t>Totaal boekverlies</t>
  </si>
  <si>
    <t>31-dec</t>
  </si>
  <si>
    <t>Investeringen / aanschafwaarden</t>
  </si>
  <si>
    <t>- onroerend goederen</t>
  </si>
  <si>
    <t>- werktuigen, invetaries, vervoermiddelen</t>
  </si>
  <si>
    <t>Investeringen:</t>
  </si>
  <si>
    <t>Saldo boekwinst / verlies:</t>
  </si>
  <si>
    <t>Totale vervangingswaarde:</t>
  </si>
  <si>
    <t>- overige activa</t>
  </si>
  <si>
    <t>- werktuigen, invetaris, vervoermiddelen</t>
  </si>
  <si>
    <t>Desinvesteringen:</t>
  </si>
  <si>
    <t>Saldo incid. baten en lasten</t>
  </si>
  <si>
    <t>Vorig jaar meegedaan (ja / nee)?</t>
  </si>
  <si>
    <t>Aanschafwaarden:</t>
  </si>
  <si>
    <t>(versie 2001-3)</t>
  </si>
  <si>
    <t>Gebouwen, vaste installaties</t>
  </si>
  <si>
    <t>Soort en type:</t>
  </si>
  <si>
    <t>Capaciteit:</t>
  </si>
  <si>
    <t>Pacht en</t>
  </si>
  <si>
    <t>Bij eigendom</t>
  </si>
  <si>
    <t>onderhoud:</t>
  </si>
  <si>
    <t>Vervangings-</t>
  </si>
  <si>
    <t>Bedr.waarde</t>
  </si>
  <si>
    <t>Afschr. Jb</t>
  </si>
  <si>
    <t>bj.</t>
  </si>
  <si>
    <t>bedrag</t>
  </si>
  <si>
    <t>%</t>
  </si>
  <si>
    <t>Invest. in grond</t>
  </si>
  <si>
    <t>TOTAAL:</t>
  </si>
  <si>
    <t>Jaarlijkse kosten:</t>
  </si>
  <si>
    <t>Omschrijving:</t>
  </si>
  <si>
    <t>Rentekosten</t>
  </si>
  <si>
    <t>Afschrijving</t>
  </si>
  <si>
    <t>Onderhoud</t>
  </si>
  <si>
    <t>Totale jaarlijkse kosten:</t>
  </si>
  <si>
    <t>de rentevoet is voor alle verdere gevallen:</t>
  </si>
  <si>
    <t>Cultuur- en bouwkavel(s)</t>
  </si>
  <si>
    <t>Bouw- en cultuurgrondsoort, pacht en of eigendom</t>
  </si>
  <si>
    <t xml:space="preserve">waarvan </t>
  </si>
  <si>
    <t>Grondsoort:</t>
  </si>
  <si>
    <t>Oppervlakte / ha:</t>
  </si>
  <si>
    <t>pacht / erfpacht:</t>
  </si>
  <si>
    <t>eigendom:</t>
  </si>
  <si>
    <t>Tot. Kadastraal (1):</t>
  </si>
  <si>
    <t>Erf en wegen (2):</t>
  </si>
  <si>
    <t>Totaal cultuurgrond (1-2):</t>
  </si>
  <si>
    <t xml:space="preserve">Grond en waterschapslasten </t>
  </si>
  <si>
    <t>per hectares kadastraal</t>
  </si>
  <si>
    <t>ha</t>
  </si>
  <si>
    <t>totale G&amp;W lasten:</t>
  </si>
  <si>
    <t>Totaal kadastraal:</t>
  </si>
  <si>
    <t>Grond</t>
  </si>
  <si>
    <t>Vervaningswaarde</t>
  </si>
  <si>
    <t>Bedrijfswaarde</t>
  </si>
  <si>
    <t>Bedrijfsw. cultuurgrond per ha</t>
  </si>
  <si>
    <t>Aantal hectares</t>
  </si>
  <si>
    <t>Totale bedrijfsw. Cultuurgrond</t>
  </si>
  <si>
    <t>Bedrijfsw. Bouwgrond per ha</t>
  </si>
  <si>
    <t>Totale bedrijfsw. Bouwgrond</t>
  </si>
  <si>
    <t>Totale bedrijfswaarde grond</t>
  </si>
  <si>
    <t>Werktuigen en inventarislijst</t>
  </si>
  <si>
    <t>vervangingswaarde</t>
  </si>
  <si>
    <t>rentekosten</t>
  </si>
  <si>
    <t>onderhoud</t>
  </si>
  <si>
    <t>gemiddelde restwaarde van de werktuigen en inventaris is</t>
  </si>
  <si>
    <t>van de totale vervangingswaarde</t>
  </si>
  <si>
    <t>Euro</t>
  </si>
  <si>
    <t>Kraan, kippers</t>
  </si>
  <si>
    <t xml:space="preserve"> % van</t>
  </si>
  <si>
    <t>verv.waarde</t>
  </si>
  <si>
    <t xml:space="preserve">als % van de </t>
  </si>
  <si>
    <t>Grond en waterschapslasten</t>
  </si>
  <si>
    <t>Ond.+ rep.(+verz.)</t>
  </si>
  <si>
    <t>Ond.(+ verz.)</t>
  </si>
  <si>
    <t>Samenstelling lening, krediet</t>
  </si>
  <si>
    <t>nog af te lossen</t>
  </si>
  <si>
    <t>rent %</t>
  </si>
  <si>
    <t>resterende</t>
  </si>
  <si>
    <t xml:space="preserve">rentebedrag </t>
  </si>
  <si>
    <t>aflossing</t>
  </si>
  <si>
    <t>Omschrijving lening en of krediet</t>
  </si>
  <si>
    <t>bedrag:</t>
  </si>
  <si>
    <t>lening:</t>
  </si>
  <si>
    <t>looptijd:</t>
  </si>
  <si>
    <t>dit jaar</t>
  </si>
  <si>
    <t>Totaal leningen</t>
  </si>
  <si>
    <t>Totaal rente, aflossingen.</t>
  </si>
  <si>
    <t>Inkomensbegrippen + besparingen</t>
  </si>
  <si>
    <t>Beschrijving inkomensvorming</t>
  </si>
  <si>
    <t>Arbeidsinkomen</t>
  </si>
  <si>
    <t>Totaal gezinsinkomen</t>
  </si>
  <si>
    <t>Betaalde rente</t>
  </si>
  <si>
    <t>Gezinsuitgaven</t>
  </si>
  <si>
    <t>Rente eigen vermogen</t>
  </si>
  <si>
    <t>Arbeidsongeschiktheidsverz.</t>
  </si>
  <si>
    <t>Belasting box 1 t/m 3</t>
  </si>
  <si>
    <t>Ondernemers inkomen</t>
  </si>
  <si>
    <t>Loon meewerkende gezinsleden</t>
  </si>
  <si>
    <t>Inkomen uit het bedrijf</t>
  </si>
  <si>
    <t>Neveninkomsten</t>
  </si>
  <si>
    <t>Totale prive uitgaven</t>
  </si>
  <si>
    <t>Besparingen</t>
  </si>
  <si>
    <t>Cash Flow</t>
  </si>
  <si>
    <t>Liquiditeitspositie</t>
  </si>
  <si>
    <t>Bedrag</t>
  </si>
  <si>
    <t>Afschrijvingen bedrijf</t>
  </si>
  <si>
    <t>Afschrijving woning</t>
  </si>
  <si>
    <t>Totale afschrijvingen</t>
  </si>
  <si>
    <t>Beschikbaar/reserveringscapaciteit</t>
  </si>
  <si>
    <t>Vervangingsinvesteringen</t>
  </si>
  <si>
    <t>Vastleggingen</t>
  </si>
  <si>
    <t>Beschikbaar voor aflossing</t>
  </si>
  <si>
    <t>Aflossingen</t>
  </si>
  <si>
    <t>Toe- / afname liquide middelen</t>
  </si>
  <si>
    <t>onderh. Lening ouders</t>
  </si>
  <si>
    <t>Hypotheek 1</t>
  </si>
  <si>
    <t>Hypotheek 2</t>
  </si>
  <si>
    <t>Berekende rente EV</t>
  </si>
  <si>
    <t>Premie levensverzekering</t>
  </si>
  <si>
    <t>Desinvestering</t>
  </si>
  <si>
    <t xml:space="preserve">vervangingsinvestering (overige) </t>
  </si>
  <si>
    <t>EV EB - EV BB</t>
  </si>
  <si>
    <t xml:space="preserve">Besparingen </t>
  </si>
  <si>
    <t>bijgeleverde hulpstoffen</t>
  </si>
  <si>
    <t xml:space="preserve">rekening courant krediet  €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</si>
</sst>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ƒ&quot;\ * #,##0.00_-;\-&quot;ƒ&quot;\ * #,##0.00_-;_-&quot;ƒ&quot;\ * &quot;-&quot;??_-;_-@_-"/>
    <numFmt numFmtId="165" formatCode="_-* #,##0.00_-;\-* #,##0.00_-;_-* &quot;-&quot;??_-;_-@_-"/>
    <numFmt numFmtId="166" formatCode="0.0%"/>
    <numFmt numFmtId="167" formatCode="0.0"/>
    <numFmt numFmtId="168" formatCode="#,##0_ ;[Red]\-#,##0\ "/>
    <numFmt numFmtId="169" formatCode="_-* #,##0_-;\-* #,##0_-;_-* &quot;-&quot;??_-;_-@_-"/>
    <numFmt numFmtId="170" formatCode="#,##0.0"/>
    <numFmt numFmtId="171" formatCode="[$€-2]\ #,##0.00_-"/>
    <numFmt numFmtId="172" formatCode="[$€-2]\ #,##0.00_-;[$€-2]\ #,##0.00\-"/>
    <numFmt numFmtId="173" formatCode="[$€-2]\ #,##0.00"/>
    <numFmt numFmtId="174" formatCode="[$€-2]\ #,##0_-"/>
    <numFmt numFmtId="175" formatCode="&quot;€&quot;\ #,##0.00"/>
    <numFmt numFmtId="176" formatCode="&quot;€&quot;\ #,##0"/>
  </numFmts>
  <fonts count="36">
    <font>
      <sz val="10"/>
      <name val="Univers"/>
    </font>
    <font>
      <sz val="10"/>
      <name val="Univers"/>
    </font>
    <font>
      <sz val="12"/>
      <name val="Helv"/>
    </font>
    <font>
      <b/>
      <i/>
      <sz val="12"/>
      <name val="Times New Roman"/>
      <family val="1"/>
    </font>
    <font>
      <sz val="10"/>
      <name val="Times New Roman"/>
      <family val="1"/>
    </font>
    <font>
      <b/>
      <i/>
      <sz val="10"/>
      <name val="Times New Roman"/>
      <family val="1"/>
    </font>
    <font>
      <sz val="10"/>
      <color indexed="10"/>
      <name val="Times New Roman"/>
      <family val="1"/>
    </font>
    <font>
      <u/>
      <sz val="10"/>
      <name val="Times New Roman"/>
      <family val="1"/>
    </font>
    <font>
      <b/>
      <sz val="10"/>
      <name val="Times New Roman"/>
      <family val="1"/>
    </font>
    <font>
      <b/>
      <sz val="12"/>
      <color indexed="10"/>
      <name val="Times New Roman"/>
      <family val="1"/>
    </font>
    <font>
      <b/>
      <i/>
      <sz val="14"/>
      <name val="Times New Roman"/>
      <family val="1"/>
    </font>
    <font>
      <i/>
      <sz val="11"/>
      <name val="Times New Roman"/>
      <family val="1"/>
    </font>
    <font>
      <i/>
      <sz val="11"/>
      <color indexed="62"/>
      <name val="Times New Roman"/>
      <family val="1"/>
    </font>
    <font>
      <b/>
      <i/>
      <sz val="16"/>
      <color indexed="50"/>
      <name val="Times New Roman"/>
      <family val="1"/>
    </font>
    <font>
      <i/>
      <sz val="8"/>
      <name val="Times New Roman"/>
      <family val="1"/>
    </font>
    <font>
      <sz val="8"/>
      <color indexed="81"/>
      <name val="Tahoma"/>
      <family val="2"/>
    </font>
    <font>
      <b/>
      <sz val="10"/>
      <color indexed="10"/>
      <name val="Times New Roman"/>
      <family val="1"/>
    </font>
    <font>
      <sz val="12"/>
      <name val="Times New Roman"/>
      <family val="1"/>
    </font>
    <font>
      <sz val="10"/>
      <color indexed="12"/>
      <name val="Times New Roman"/>
      <family val="1"/>
    </font>
    <font>
      <b/>
      <sz val="14"/>
      <name val="Arial"/>
      <family val="2"/>
    </font>
    <font>
      <b/>
      <sz val="10"/>
      <name val="Arial"/>
      <family val="2"/>
    </font>
    <font>
      <sz val="10"/>
      <name val="Arial"/>
      <family val="2"/>
    </font>
    <font>
      <b/>
      <sz val="8"/>
      <color indexed="81"/>
      <name val="Tahoma"/>
      <family val="2"/>
    </font>
    <font>
      <b/>
      <u/>
      <sz val="8"/>
      <color indexed="81"/>
      <name val="Tahoma"/>
      <family val="2"/>
    </font>
    <font>
      <b/>
      <sz val="7"/>
      <color indexed="81"/>
      <name val="Tahoma"/>
      <family val="2"/>
    </font>
    <font>
      <sz val="10"/>
      <color indexed="8"/>
      <name val="Arial"/>
      <family val="2"/>
    </font>
    <font>
      <sz val="11"/>
      <name val="Times New Roman"/>
      <family val="1"/>
    </font>
    <font>
      <sz val="11"/>
      <name val="Univers"/>
    </font>
    <font>
      <b/>
      <i/>
      <sz val="11"/>
      <name val="Times New Roman"/>
      <family val="1"/>
    </font>
    <font>
      <u/>
      <sz val="11"/>
      <name val="Times New Roman"/>
      <family val="1"/>
    </font>
    <font>
      <b/>
      <sz val="11"/>
      <name val="Times New Roman"/>
      <family val="1"/>
    </font>
    <font>
      <sz val="11"/>
      <color indexed="56"/>
      <name val="Times New Roman"/>
      <family val="1"/>
    </font>
    <font>
      <sz val="11"/>
      <color indexed="43"/>
      <name val="Times New Roman"/>
      <family val="1"/>
    </font>
    <font>
      <sz val="10"/>
      <color rgb="FFFF0000"/>
      <name val="Univers"/>
    </font>
    <font>
      <sz val="10"/>
      <name val="Univers"/>
      <family val="2"/>
    </font>
    <font>
      <sz val="10"/>
      <color rgb="FF000000"/>
      <name val="Univers"/>
    </font>
  </fonts>
  <fills count="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8"/>
        <bgColor indexed="64"/>
      </patternFill>
    </fill>
  </fills>
  <borders count="6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hair">
        <color indexed="64"/>
      </bottom>
      <diagonal/>
    </border>
    <border>
      <left style="thin">
        <color indexed="64"/>
      </left>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dotted">
        <color indexed="64"/>
      </right>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hair">
        <color indexed="8"/>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8"/>
      </left>
      <right/>
      <top/>
      <bottom style="hair">
        <color indexed="64"/>
      </bottom>
      <diagonal/>
    </border>
    <border>
      <left style="thin">
        <color indexed="64"/>
      </left>
      <right/>
      <top style="thin">
        <color indexed="64"/>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hair">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8"/>
      </right>
      <top style="hair">
        <color indexed="64"/>
      </top>
      <bottom/>
      <diagonal/>
    </border>
    <border>
      <left style="thin">
        <color indexed="64"/>
      </left>
      <right style="thin">
        <color indexed="8"/>
      </right>
      <top/>
      <bottom style="hair">
        <color indexed="8"/>
      </bottom>
      <diagonal/>
    </border>
    <border>
      <left style="thin">
        <color indexed="64"/>
      </left>
      <right style="thin">
        <color indexed="8"/>
      </right>
      <top style="hair">
        <color indexed="8"/>
      </top>
      <bottom/>
      <diagonal/>
    </border>
    <border>
      <left style="thin">
        <color indexed="64"/>
      </left>
      <right style="thin">
        <color indexed="8"/>
      </right>
      <top/>
      <bottom style="thin">
        <color indexed="8"/>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4" fontId="1" fillId="0" borderId="0" applyFont="0" applyFill="0" applyBorder="0" applyAlignment="0" applyProtection="0"/>
  </cellStyleXfs>
  <cellXfs count="595">
    <xf numFmtId="0" fontId="0" fillId="0" borderId="0" xfId="0"/>
    <xf numFmtId="0" fontId="3" fillId="0" borderId="0" xfId="0" applyFont="1" applyBorder="1"/>
    <xf numFmtId="0" fontId="4" fillId="0" borderId="0" xfId="0" applyFont="1"/>
    <xf numFmtId="0" fontId="4" fillId="0" borderId="3" xfId="0" applyFont="1" applyBorder="1"/>
    <xf numFmtId="0" fontId="4" fillId="2" borderId="4" xfId="0" applyFont="1" applyFill="1" applyBorder="1" applyProtection="1">
      <protection locked="0"/>
    </xf>
    <xf numFmtId="0" fontId="4" fillId="2" borderId="5" xfId="0" applyFont="1" applyFill="1" applyBorder="1" applyProtection="1">
      <protection locked="0"/>
    </xf>
    <xf numFmtId="0" fontId="4" fillId="2" borderId="6" xfId="0" applyFont="1" applyFill="1" applyBorder="1" applyProtection="1">
      <protection locked="0"/>
    </xf>
    <xf numFmtId="0" fontId="4" fillId="0" borderId="7" xfId="0" applyFont="1" applyBorder="1"/>
    <xf numFmtId="0" fontId="4" fillId="0" borderId="0" xfId="0" applyFont="1" applyBorder="1" applyProtection="1"/>
    <xf numFmtId="0" fontId="4" fillId="0" borderId="0" xfId="0" applyFont="1" applyFill="1" applyBorder="1" applyProtection="1"/>
    <xf numFmtId="0" fontId="4" fillId="0" borderId="0" xfId="0" applyFont="1" applyProtection="1"/>
    <xf numFmtId="0" fontId="4" fillId="0" borderId="0" xfId="0" applyFont="1" applyFill="1" applyBorder="1" applyAlignment="1" applyProtection="1">
      <alignment horizontal="left"/>
    </xf>
    <xf numFmtId="0" fontId="5" fillId="0" borderId="0" xfId="0" applyFont="1" applyBorder="1"/>
    <xf numFmtId="0" fontId="4" fillId="0" borderId="0" xfId="0" applyFont="1" applyBorder="1"/>
    <xf numFmtId="170" fontId="4" fillId="0" borderId="0" xfId="0" applyNumberFormat="1" applyFont="1"/>
    <xf numFmtId="0" fontId="4" fillId="0" borderId="11" xfId="0" applyFont="1" applyBorder="1"/>
    <xf numFmtId="170" fontId="4" fillId="0" borderId="0" xfId="0" applyNumberFormat="1" applyFont="1" applyBorder="1" applyAlignment="1">
      <alignment vertical="top" wrapText="1"/>
    </xf>
    <xf numFmtId="0" fontId="4" fillId="0" borderId="0" xfId="0" applyFont="1" applyBorder="1" applyAlignment="1">
      <alignment vertical="top" wrapText="1"/>
    </xf>
    <xf numFmtId="167" fontId="4" fillId="0" borderId="0" xfId="0" applyNumberFormat="1" applyFont="1"/>
    <xf numFmtId="0" fontId="4" fillId="0" borderId="17" xfId="0" applyFont="1" applyBorder="1" applyAlignment="1">
      <alignment vertical="top"/>
    </xf>
    <xf numFmtId="0" fontId="4" fillId="0" borderId="19" xfId="0" applyFont="1" applyBorder="1" applyAlignment="1">
      <alignment vertical="top"/>
    </xf>
    <xf numFmtId="0" fontId="4" fillId="0" borderId="0" xfId="0" applyFont="1" applyBorder="1" applyAlignment="1">
      <alignment wrapText="1"/>
    </xf>
    <xf numFmtId="2" fontId="5" fillId="0" borderId="0" xfId="0" applyNumberFormat="1" applyFont="1" applyBorder="1"/>
    <xf numFmtId="0" fontId="3" fillId="0" borderId="0" xfId="0" applyFont="1"/>
    <xf numFmtId="0" fontId="6" fillId="0" borderId="0" xfId="0" applyFont="1"/>
    <xf numFmtId="3" fontId="4" fillId="0" borderId="0" xfId="0" applyNumberFormat="1" applyFont="1" applyAlignment="1">
      <alignment vertical="top"/>
    </xf>
    <xf numFmtId="0" fontId="4" fillId="0" borderId="0" xfId="0" applyFont="1" applyAlignment="1">
      <alignment vertical="top"/>
    </xf>
    <xf numFmtId="3" fontId="4" fillId="0" borderId="0" xfId="0" applyNumberFormat="1" applyFont="1" applyBorder="1" applyAlignment="1">
      <alignment vertical="top"/>
    </xf>
    <xf numFmtId="3" fontId="4" fillId="0" borderId="2" xfId="0" applyNumberFormat="1" applyFont="1" applyBorder="1" applyAlignment="1">
      <alignment vertical="top"/>
    </xf>
    <xf numFmtId="3" fontId="4" fillId="3" borderId="5" xfId="0" applyNumberFormat="1" applyFont="1" applyFill="1" applyBorder="1" applyAlignment="1" applyProtection="1">
      <alignment vertical="top"/>
      <protection locked="0"/>
    </xf>
    <xf numFmtId="3" fontId="4" fillId="2" borderId="5" xfId="0" applyNumberFormat="1" applyFont="1" applyFill="1" applyBorder="1" applyAlignment="1" applyProtection="1">
      <alignment vertical="top"/>
      <protection locked="0"/>
    </xf>
    <xf numFmtId="3" fontId="4" fillId="0" borderId="1" xfId="0" applyNumberFormat="1" applyFont="1" applyFill="1" applyBorder="1" applyAlignment="1" applyProtection="1">
      <alignment vertical="top"/>
    </xf>
    <xf numFmtId="0" fontId="4" fillId="0" borderId="1" xfId="0" applyFont="1" applyBorder="1" applyAlignment="1">
      <alignment vertical="top"/>
    </xf>
    <xf numFmtId="3" fontId="4" fillId="0" borderId="1" xfId="0" applyNumberFormat="1" applyFont="1" applyBorder="1" applyAlignment="1">
      <alignment vertical="top"/>
    </xf>
    <xf numFmtId="3" fontId="7" fillId="0" borderId="2" xfId="0" applyNumberFormat="1" applyFont="1" applyBorder="1" applyAlignment="1">
      <alignment vertical="top"/>
    </xf>
    <xf numFmtId="3" fontId="8" fillId="0" borderId="1" xfId="0" applyNumberFormat="1" applyFont="1" applyBorder="1" applyAlignment="1">
      <alignment vertical="top"/>
    </xf>
    <xf numFmtId="3" fontId="8" fillId="0" borderId="2" xfId="0" applyNumberFormat="1" applyFont="1" applyBorder="1" applyAlignment="1">
      <alignment vertical="top"/>
    </xf>
    <xf numFmtId="0" fontId="8" fillId="0" borderId="0" xfId="0" applyFont="1" applyAlignment="1">
      <alignment vertical="top"/>
    </xf>
    <xf numFmtId="3" fontId="8" fillId="0" borderId="7" xfId="0" applyNumberFormat="1" applyFont="1" applyBorder="1" applyAlignment="1">
      <alignment vertical="top"/>
    </xf>
    <xf numFmtId="3" fontId="8" fillId="0" borderId="10" xfId="0" quotePrefix="1" applyNumberFormat="1" applyFont="1" applyBorder="1" applyAlignment="1">
      <alignment horizontal="right" vertical="top"/>
    </xf>
    <xf numFmtId="3" fontId="4" fillId="0" borderId="2" xfId="0" applyNumberFormat="1" applyFont="1" applyFill="1" applyBorder="1" applyAlignment="1">
      <alignment vertical="top"/>
    </xf>
    <xf numFmtId="0" fontId="4" fillId="0" borderId="7" xfId="0" applyFont="1" applyBorder="1" applyAlignment="1">
      <alignment vertical="top"/>
    </xf>
    <xf numFmtId="3" fontId="9" fillId="0" borderId="0" xfId="0" applyNumberFormat="1" applyFont="1" applyBorder="1" applyAlignment="1" applyProtection="1">
      <alignment vertical="top"/>
    </xf>
    <xf numFmtId="0" fontId="4" fillId="0" borderId="0" xfId="0" applyFont="1" applyAlignment="1">
      <alignment vertical="top" wrapText="1"/>
    </xf>
    <xf numFmtId="3" fontId="4" fillId="2" borderId="16" xfId="0" applyNumberFormat="1" applyFont="1" applyFill="1" applyBorder="1" applyProtection="1">
      <protection locked="0"/>
    </xf>
    <xf numFmtId="3" fontId="4" fillId="2" borderId="24" xfId="0" applyNumberFormat="1" applyFont="1" applyFill="1" applyBorder="1" applyProtection="1">
      <protection locked="0"/>
    </xf>
    <xf numFmtId="3" fontId="4" fillId="2" borderId="14" xfId="0" applyNumberFormat="1" applyFont="1" applyFill="1" applyBorder="1" applyProtection="1">
      <protection locked="0"/>
    </xf>
    <xf numFmtId="0" fontId="4" fillId="0" borderId="11" xfId="0" applyFont="1" applyBorder="1" applyProtection="1"/>
    <xf numFmtId="0" fontId="4" fillId="0" borderId="25" xfId="0" applyFont="1" applyBorder="1" applyProtection="1"/>
    <xf numFmtId="0" fontId="4" fillId="0" borderId="12" xfId="0" applyFont="1" applyBorder="1" applyProtection="1"/>
    <xf numFmtId="3" fontId="4" fillId="0" borderId="0" xfId="0" applyNumberFormat="1" applyFont="1"/>
    <xf numFmtId="1" fontId="4" fillId="2" borderId="22" xfId="0" applyNumberFormat="1" applyFont="1" applyFill="1" applyBorder="1" applyProtection="1">
      <protection locked="0"/>
    </xf>
    <xf numFmtId="0" fontId="4" fillId="2" borderId="5" xfId="0" applyFont="1" applyFill="1" applyBorder="1" applyAlignment="1" applyProtection="1">
      <alignment wrapText="1"/>
      <protection locked="0"/>
    </xf>
    <xf numFmtId="0" fontId="4" fillId="0" borderId="26" xfId="0" applyFont="1" applyBorder="1" applyAlignment="1">
      <alignment vertical="top"/>
    </xf>
    <xf numFmtId="166" fontId="4" fillId="0" borderId="26" xfId="0" applyNumberFormat="1" applyFont="1" applyBorder="1" applyAlignment="1">
      <alignment vertical="top"/>
    </xf>
    <xf numFmtId="166" fontId="4" fillId="0" borderId="20" xfId="0" applyNumberFormat="1" applyFont="1" applyBorder="1" applyAlignment="1">
      <alignment vertical="top"/>
    </xf>
    <xf numFmtId="0" fontId="4" fillId="0" borderId="27" xfId="0" applyFont="1" applyBorder="1" applyAlignment="1">
      <alignment vertical="top" wrapText="1"/>
    </xf>
    <xf numFmtId="0" fontId="4" fillId="0" borderId="0" xfId="0" applyFont="1" applyBorder="1" applyAlignment="1">
      <alignment vertical="top"/>
    </xf>
    <xf numFmtId="166" fontId="4" fillId="0" borderId="0" xfId="0" applyNumberFormat="1" applyFont="1" applyAlignment="1">
      <alignment vertical="top"/>
    </xf>
    <xf numFmtId="9" fontId="4" fillId="0" borderId="0" xfId="0" applyNumberFormat="1" applyFont="1" applyAlignment="1">
      <alignment vertical="top"/>
    </xf>
    <xf numFmtId="0" fontId="4" fillId="0" borderId="0" xfId="0" applyFont="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0" fontId="4" fillId="0" borderId="0" xfId="0" applyFont="1" applyProtection="1">
      <protection locked="0"/>
    </xf>
    <xf numFmtId="0" fontId="14" fillId="0" borderId="0" xfId="0" applyFont="1" applyFill="1" applyAlignment="1">
      <alignment horizontal="left"/>
    </xf>
    <xf numFmtId="0" fontId="4" fillId="0" borderId="0" xfId="3" applyFont="1" applyBorder="1" applyAlignment="1" applyProtection="1">
      <alignment vertical="top"/>
      <protection locked="0"/>
    </xf>
    <xf numFmtId="165" fontId="4" fillId="0" borderId="0" xfId="0" applyNumberFormat="1" applyFont="1" applyAlignment="1">
      <alignment vertical="top"/>
    </xf>
    <xf numFmtId="0" fontId="4" fillId="0" borderId="0" xfId="0" applyNumberFormat="1" applyFont="1"/>
    <xf numFmtId="9" fontId="4" fillId="0" borderId="0" xfId="0" applyNumberFormat="1" applyFont="1"/>
    <xf numFmtId="166" fontId="0" fillId="0" borderId="0" xfId="0" applyNumberFormat="1"/>
    <xf numFmtId="4" fontId="4" fillId="0" borderId="0" xfId="0" applyNumberFormat="1" applyFont="1" applyAlignment="1">
      <alignment vertical="top"/>
    </xf>
    <xf numFmtId="167" fontId="4" fillId="0" borderId="0" xfId="0" applyNumberFormat="1" applyFont="1" applyAlignment="1">
      <alignment vertical="top"/>
    </xf>
    <xf numFmtId="170" fontId="4" fillId="0" borderId="0" xfId="0" applyNumberFormat="1" applyFont="1" applyAlignment="1">
      <alignment vertical="top"/>
    </xf>
    <xf numFmtId="0" fontId="0" fillId="0" borderId="0" xfId="0" applyProtection="1"/>
    <xf numFmtId="0" fontId="6" fillId="0" borderId="0" xfId="0" applyFont="1" applyAlignment="1">
      <alignment horizontal="center" vertical="top"/>
    </xf>
    <xf numFmtId="0" fontId="6" fillId="0" borderId="0" xfId="0" applyFont="1" applyAlignment="1">
      <alignment horizontal="left" vertical="top"/>
    </xf>
    <xf numFmtId="0" fontId="16" fillId="0" borderId="0" xfId="0" applyFont="1"/>
    <xf numFmtId="3" fontId="4" fillId="2" borderId="5" xfId="0" quotePrefix="1" applyNumberFormat="1" applyFont="1" applyFill="1" applyBorder="1" applyAlignment="1" applyProtection="1">
      <alignment vertical="top"/>
      <protection locked="0"/>
    </xf>
    <xf numFmtId="0" fontId="4" fillId="0" borderId="0" xfId="0" applyFont="1" applyFill="1" applyBorder="1"/>
    <xf numFmtId="0" fontId="4" fillId="0" borderId="0" xfId="0" applyNumberFormat="1" applyFont="1" applyBorder="1"/>
    <xf numFmtId="0" fontId="8" fillId="0" borderId="0" xfId="0" applyFont="1" applyBorder="1"/>
    <xf numFmtId="0" fontId="8" fillId="0" borderId="0" xfId="0" applyFont="1"/>
    <xf numFmtId="0" fontId="17" fillId="0" borderId="0" xfId="0" applyFont="1" applyAlignment="1" applyProtection="1">
      <alignment wrapText="1"/>
    </xf>
    <xf numFmtId="0" fontId="18" fillId="0" borderId="0" xfId="0" applyFont="1" applyAlignment="1" applyProtection="1">
      <alignment wrapText="1"/>
    </xf>
    <xf numFmtId="0" fontId="4" fillId="0" borderId="0" xfId="0" applyFont="1" applyAlignment="1" applyProtection="1">
      <alignment wrapText="1"/>
    </xf>
    <xf numFmtId="0" fontId="4" fillId="0" borderId="0" xfId="0" applyFont="1" applyFill="1" applyProtection="1"/>
    <xf numFmtId="3" fontId="4" fillId="0" borderId="0" xfId="0" applyNumberFormat="1" applyFont="1" applyFill="1" applyBorder="1" applyProtection="1"/>
    <xf numFmtId="0" fontId="3" fillId="0" borderId="0" xfId="0" applyFont="1" applyBorder="1" applyProtection="1"/>
    <xf numFmtId="0" fontId="0" fillId="0" borderId="0" xfId="0" applyFill="1" applyProtection="1"/>
    <xf numFmtId="0" fontId="4" fillId="0" borderId="0" xfId="0" applyFont="1" applyFill="1" applyAlignment="1" applyProtection="1">
      <alignment vertical="top" wrapText="1"/>
    </xf>
    <xf numFmtId="0" fontId="3" fillId="0" borderId="0" xfId="0" applyFont="1" applyProtection="1"/>
    <xf numFmtId="0" fontId="3" fillId="0" borderId="3" xfId="0" applyFont="1" applyBorder="1" applyProtection="1"/>
    <xf numFmtId="0" fontId="4" fillId="0" borderId="20" xfId="0" applyFont="1" applyBorder="1" applyProtection="1"/>
    <xf numFmtId="1" fontId="4" fillId="0" borderId="0" xfId="0" applyNumberFormat="1" applyFont="1" applyProtection="1"/>
    <xf numFmtId="169" fontId="4" fillId="0" borderId="0" xfId="1" applyNumberFormat="1" applyFont="1" applyProtection="1"/>
    <xf numFmtId="0" fontId="4" fillId="0" borderId="17" xfId="0" applyFont="1" applyBorder="1" applyAlignment="1" applyProtection="1">
      <alignment vertical="top" wrapText="1"/>
    </xf>
    <xf numFmtId="0" fontId="4" fillId="0" borderId="45" xfId="0" applyFont="1" applyBorder="1" applyAlignment="1" applyProtection="1">
      <alignment vertical="top" wrapText="1"/>
    </xf>
    <xf numFmtId="0" fontId="4" fillId="0" borderId="26" xfId="0" applyFont="1" applyBorder="1" applyAlignment="1" applyProtection="1">
      <alignment vertical="top" wrapText="1"/>
    </xf>
    <xf numFmtId="1" fontId="4" fillId="0" borderId="3" xfId="0" applyNumberFormat="1" applyFont="1" applyBorder="1" applyAlignment="1" applyProtection="1">
      <alignment horizontal="centerContinuous"/>
    </xf>
    <xf numFmtId="1" fontId="4" fillId="0" borderId="26" xfId="0" applyNumberFormat="1" applyFont="1" applyBorder="1" applyAlignment="1" applyProtection="1">
      <alignment horizontal="centerContinuous"/>
    </xf>
    <xf numFmtId="1" fontId="4" fillId="0" borderId="20" xfId="0" applyNumberFormat="1" applyFont="1" applyBorder="1" applyAlignment="1" applyProtection="1">
      <alignment horizontal="centerContinuous"/>
    </xf>
    <xf numFmtId="0" fontId="0" fillId="0" borderId="26" xfId="0" applyBorder="1" applyAlignment="1" applyProtection="1">
      <alignment horizontal="centerContinuous"/>
    </xf>
    <xf numFmtId="0" fontId="0" fillId="0" borderId="20" xfId="0" applyBorder="1" applyAlignment="1" applyProtection="1">
      <alignment horizontal="centerContinuous"/>
    </xf>
    <xf numFmtId="0" fontId="4" fillId="0" borderId="19" xfId="0" applyFont="1" applyBorder="1" applyAlignment="1" applyProtection="1">
      <alignment vertical="top" wrapText="1"/>
    </xf>
    <xf numFmtId="0" fontId="4" fillId="0" borderId="46" xfId="0" applyFont="1" applyBorder="1" applyAlignment="1" applyProtection="1">
      <alignment vertical="top" wrapText="1"/>
    </xf>
    <xf numFmtId="0" fontId="4" fillId="0" borderId="9" xfId="0" applyFont="1" applyBorder="1" applyAlignment="1" applyProtection="1">
      <alignment vertical="top" wrapText="1"/>
    </xf>
    <xf numFmtId="0" fontId="4" fillId="0" borderId="47" xfId="0" applyFont="1" applyBorder="1" applyAlignment="1" applyProtection="1">
      <alignment vertical="top" wrapText="1"/>
    </xf>
    <xf numFmtId="16" fontId="4" fillId="0" borderId="46" xfId="0" applyNumberFormat="1" applyFont="1" applyBorder="1" applyAlignment="1" applyProtection="1">
      <alignment vertical="top" wrapText="1"/>
    </xf>
    <xf numFmtId="0" fontId="4" fillId="0" borderId="10" xfId="0" applyFont="1" applyBorder="1" applyAlignment="1" applyProtection="1">
      <alignment vertical="top" wrapText="1"/>
    </xf>
    <xf numFmtId="168" fontId="4" fillId="0" borderId="48" xfId="0" applyNumberFormat="1" applyFont="1" applyBorder="1" applyProtection="1"/>
    <xf numFmtId="168" fontId="4" fillId="0" borderId="2" xfId="0" applyNumberFormat="1" applyFont="1" applyBorder="1" applyProtection="1"/>
    <xf numFmtId="168" fontId="4" fillId="0" borderId="49" xfId="0" applyNumberFormat="1" applyFont="1" applyBorder="1" applyProtection="1"/>
    <xf numFmtId="168" fontId="4" fillId="0" borderId="12" xfId="0" applyNumberFormat="1" applyFont="1" applyBorder="1" applyProtection="1"/>
    <xf numFmtId="37" fontId="4" fillId="0" borderId="0" xfId="0" applyNumberFormat="1" applyFont="1" applyProtection="1"/>
    <xf numFmtId="4" fontId="4" fillId="0" borderId="0" xfId="0" applyNumberFormat="1" applyFont="1" applyProtection="1"/>
    <xf numFmtId="4" fontId="4" fillId="0" borderId="0" xfId="0" applyNumberFormat="1" applyFont="1" applyProtection="1">
      <protection locked="0"/>
    </xf>
    <xf numFmtId="0" fontId="19" fillId="5" borderId="11" xfId="0" applyFont="1" applyFill="1" applyBorder="1"/>
    <xf numFmtId="0" fontId="0" fillId="5" borderId="25" xfId="0" applyFill="1" applyBorder="1"/>
    <xf numFmtId="0" fontId="0" fillId="5" borderId="25" xfId="0" applyFill="1" applyBorder="1" applyAlignment="1">
      <alignment horizontal="center"/>
    </xf>
    <xf numFmtId="0" fontId="0" fillId="5" borderId="25" xfId="0" applyFill="1" applyBorder="1" applyAlignment="1"/>
    <xf numFmtId="15" fontId="0" fillId="5" borderId="25" xfId="0" applyNumberFormat="1" applyFill="1" applyBorder="1"/>
    <xf numFmtId="0" fontId="0" fillId="6" borderId="0" xfId="0" applyFill="1"/>
    <xf numFmtId="0" fontId="0" fillId="6" borderId="3" xfId="0" applyFill="1" applyBorder="1"/>
    <xf numFmtId="0" fontId="0" fillId="6" borderId="17" xfId="0" applyFill="1" applyBorder="1"/>
    <xf numFmtId="0" fontId="0" fillId="6" borderId="26" xfId="0" applyFill="1" applyBorder="1"/>
    <xf numFmtId="0" fontId="0" fillId="6" borderId="11" xfId="0" applyFill="1" applyBorder="1"/>
    <xf numFmtId="0" fontId="0" fillId="6" borderId="25" xfId="0" applyFill="1" applyBorder="1"/>
    <xf numFmtId="0" fontId="0" fillId="6" borderId="12" xfId="0" applyFill="1" applyBorder="1"/>
    <xf numFmtId="0" fontId="0" fillId="6" borderId="1" xfId="0" applyFill="1" applyBorder="1"/>
    <xf numFmtId="0" fontId="0" fillId="6" borderId="18" xfId="0" applyFill="1" applyBorder="1"/>
    <xf numFmtId="0" fontId="0" fillId="6" borderId="2" xfId="0" applyFill="1" applyBorder="1"/>
    <xf numFmtId="0" fontId="0" fillId="6" borderId="27" xfId="0" applyFill="1" applyBorder="1"/>
    <xf numFmtId="0" fontId="0" fillId="6" borderId="7" xfId="0" applyFill="1" applyBorder="1"/>
    <xf numFmtId="0" fontId="0" fillId="6" borderId="19" xfId="0" applyFill="1" applyBorder="1"/>
    <xf numFmtId="0" fontId="0" fillId="6" borderId="10" xfId="0" applyFill="1" applyBorder="1"/>
    <xf numFmtId="0" fontId="0" fillId="4" borderId="19" xfId="0" applyFill="1" applyBorder="1" applyProtection="1">
      <protection locked="0"/>
    </xf>
    <xf numFmtId="0" fontId="0" fillId="4" borderId="7" xfId="0" applyFill="1" applyBorder="1" applyAlignment="1" applyProtection="1">
      <alignment horizontal="right"/>
      <protection locked="0"/>
    </xf>
    <xf numFmtId="171" fontId="0" fillId="4" borderId="18" xfId="0" applyNumberFormat="1" applyFill="1" applyBorder="1" applyProtection="1">
      <protection locked="0"/>
    </xf>
    <xf numFmtId="171" fontId="0" fillId="6" borderId="0" xfId="0" applyNumberFormat="1" applyFill="1" applyBorder="1"/>
    <xf numFmtId="171" fontId="0" fillId="4" borderId="19" xfId="0" applyNumberFormat="1" applyFill="1" applyBorder="1" applyProtection="1">
      <protection locked="0"/>
    </xf>
    <xf numFmtId="0" fontId="0" fillId="4" borderId="19" xfId="0" applyNumberFormat="1" applyFill="1" applyBorder="1" applyProtection="1">
      <protection locked="0"/>
    </xf>
    <xf numFmtId="171" fontId="0" fillId="6" borderId="19" xfId="0" applyNumberFormat="1" applyFill="1" applyBorder="1" applyProtection="1"/>
    <xf numFmtId="171" fontId="0" fillId="6" borderId="19" xfId="0" applyNumberFormat="1" applyFill="1" applyBorder="1"/>
    <xf numFmtId="0" fontId="0" fillId="4" borderId="27" xfId="0" applyFill="1" applyBorder="1" applyProtection="1">
      <protection locked="0"/>
    </xf>
    <xf numFmtId="0" fontId="0" fillId="4" borderId="0" xfId="0" applyFill="1" applyAlignment="1" applyProtection="1">
      <alignment horizontal="right"/>
      <protection locked="0"/>
    </xf>
    <xf numFmtId="171" fontId="0" fillId="4" borderId="27" xfId="0" applyNumberFormat="1" applyFill="1" applyBorder="1" applyProtection="1">
      <protection locked="0"/>
    </xf>
    <xf numFmtId="171" fontId="0" fillId="4" borderId="17" xfId="0" applyNumberFormat="1" applyFill="1" applyBorder="1" applyProtection="1">
      <protection locked="0"/>
    </xf>
    <xf numFmtId="0" fontId="0" fillId="4" borderId="26" xfId="0" applyNumberFormat="1" applyFill="1" applyBorder="1" applyProtection="1">
      <protection locked="0"/>
    </xf>
    <xf numFmtId="171" fontId="0" fillId="6" borderId="27" xfId="0" applyNumberFormat="1" applyFill="1" applyBorder="1"/>
    <xf numFmtId="0" fontId="0" fillId="4" borderId="11" xfId="0" applyFill="1" applyBorder="1" applyAlignment="1" applyProtection="1">
      <alignment horizontal="right"/>
      <protection locked="0"/>
    </xf>
    <xf numFmtId="0" fontId="0" fillId="4" borderId="25" xfId="0" applyNumberFormat="1" applyFill="1" applyBorder="1" applyProtection="1">
      <protection locked="0"/>
    </xf>
    <xf numFmtId="0" fontId="0" fillId="4" borderId="27" xfId="0" applyFill="1" applyBorder="1" applyAlignment="1" applyProtection="1">
      <alignment horizontal="right"/>
      <protection locked="0"/>
    </xf>
    <xf numFmtId="0" fontId="0" fillId="4" borderId="27" xfId="0" applyNumberFormat="1" applyFill="1" applyBorder="1" applyProtection="1">
      <protection locked="0"/>
    </xf>
    <xf numFmtId="0" fontId="0" fillId="4" borderId="0" xfId="0" applyNumberFormat="1" applyFill="1" applyBorder="1" applyProtection="1">
      <protection locked="0"/>
    </xf>
    <xf numFmtId="0" fontId="0" fillId="4" borderId="17" xfId="0" applyFill="1" applyBorder="1" applyProtection="1">
      <protection locked="0"/>
    </xf>
    <xf numFmtId="0" fontId="20" fillId="6" borderId="27" xfId="0" applyFont="1" applyFill="1" applyBorder="1"/>
    <xf numFmtId="0" fontId="0" fillId="6" borderId="0" xfId="0" applyFill="1" applyBorder="1" applyAlignment="1">
      <alignment horizontal="right"/>
    </xf>
    <xf numFmtId="0" fontId="0" fillId="6" borderId="0" xfId="0" applyNumberFormat="1" applyFill="1" applyBorder="1"/>
    <xf numFmtId="171" fontId="0" fillId="6" borderId="27" xfId="0" applyNumberFormat="1" applyFill="1" applyBorder="1" applyProtection="1"/>
    <xf numFmtId="0" fontId="0" fillId="4" borderId="1" xfId="0" applyFill="1" applyBorder="1" applyAlignment="1" applyProtection="1">
      <alignment horizontal="right"/>
      <protection locked="0"/>
    </xf>
    <xf numFmtId="0" fontId="21" fillId="4" borderId="27" xfId="0" applyFont="1" applyFill="1" applyBorder="1" applyProtection="1">
      <protection locked="0"/>
    </xf>
    <xf numFmtId="0" fontId="0" fillId="4" borderId="20" xfId="0" applyFill="1" applyBorder="1" applyAlignment="1" applyProtection="1">
      <alignment horizontal="right"/>
      <protection locked="0"/>
    </xf>
    <xf numFmtId="0" fontId="0" fillId="6" borderId="53" xfId="0" applyFill="1" applyBorder="1" applyAlignment="1">
      <alignment horizontal="right"/>
    </xf>
    <xf numFmtId="0" fontId="0" fillId="6" borderId="54" xfId="0" applyFill="1" applyBorder="1"/>
    <xf numFmtId="171" fontId="0" fillId="6" borderId="55" xfId="0" applyNumberFormat="1" applyFill="1" applyBorder="1"/>
    <xf numFmtId="0" fontId="0" fillId="6" borderId="9" xfId="0" applyFill="1" applyBorder="1"/>
    <xf numFmtId="0" fontId="0" fillId="6" borderId="0" xfId="0" applyFill="1" applyBorder="1"/>
    <xf numFmtId="0" fontId="0" fillId="6" borderId="19" xfId="0" applyFill="1" applyBorder="1" applyAlignment="1">
      <alignment horizontal="center"/>
    </xf>
    <xf numFmtId="0" fontId="0" fillId="6" borderId="17" xfId="0" applyFill="1" applyBorder="1" applyAlignment="1">
      <alignment horizontal="center"/>
    </xf>
    <xf numFmtId="166" fontId="0" fillId="6" borderId="27" xfId="0" applyNumberFormat="1" applyFill="1" applyBorder="1"/>
    <xf numFmtId="171" fontId="0" fillId="6" borderId="55" xfId="0" applyNumberFormat="1" applyFill="1" applyBorder="1" applyAlignment="1">
      <alignment horizontal="right"/>
    </xf>
    <xf numFmtId="0" fontId="0" fillId="6" borderId="20" xfId="0" applyFill="1" applyBorder="1"/>
    <xf numFmtId="0" fontId="0" fillId="4" borderId="11" xfId="0" applyFill="1" applyBorder="1" applyProtection="1">
      <protection locked="0"/>
    </xf>
    <xf numFmtId="0" fontId="0" fillId="4" borderId="12" xfId="0" applyFill="1" applyBorder="1" applyProtection="1"/>
    <xf numFmtId="166" fontId="0" fillId="4" borderId="27" xfId="0" applyNumberFormat="1" applyFill="1" applyBorder="1" applyProtection="1">
      <protection locked="0"/>
    </xf>
    <xf numFmtId="171" fontId="0" fillId="4" borderId="55" xfId="0" applyNumberFormat="1" applyFill="1" applyBorder="1" applyProtection="1">
      <protection locked="0"/>
    </xf>
    <xf numFmtId="0" fontId="0" fillId="6" borderId="53" xfId="0" applyFill="1" applyBorder="1"/>
    <xf numFmtId="0" fontId="0" fillId="6" borderId="54" xfId="0" applyFill="1" applyBorder="1" applyAlignment="1">
      <alignment horizontal="right"/>
    </xf>
    <xf numFmtId="166" fontId="0" fillId="6" borderId="55" xfId="0" applyNumberFormat="1" applyFill="1" applyBorder="1"/>
    <xf numFmtId="0" fontId="0" fillId="6" borderId="12" xfId="0" applyFill="1" applyBorder="1" applyAlignment="1">
      <alignment horizontal="right"/>
    </xf>
    <xf numFmtId="166" fontId="0" fillId="4" borderId="27" xfId="0" applyNumberFormat="1" applyFill="1" applyBorder="1" applyAlignment="1" applyProtection="1">
      <alignment horizontal="center"/>
      <protection locked="0"/>
    </xf>
    <xf numFmtId="166" fontId="0" fillId="6" borderId="0" xfId="0" applyNumberFormat="1" applyFill="1" applyBorder="1" applyProtection="1">
      <protection locked="0"/>
    </xf>
    <xf numFmtId="0" fontId="19" fillId="6" borderId="1" xfId="0" applyFont="1" applyFill="1" applyBorder="1"/>
    <xf numFmtId="0" fontId="0" fillId="6" borderId="0" xfId="0" applyFill="1" applyBorder="1" applyAlignment="1">
      <alignment horizontal="center"/>
    </xf>
    <xf numFmtId="15" fontId="0" fillId="6" borderId="0" xfId="0" applyNumberFormat="1" applyFill="1" applyBorder="1"/>
    <xf numFmtId="0" fontId="0" fillId="6" borderId="0" xfId="0" applyFill="1" applyBorder="1" applyAlignment="1"/>
    <xf numFmtId="0" fontId="0" fillId="6" borderId="25" xfId="0" applyFill="1" applyBorder="1" applyAlignment="1">
      <alignment horizontal="left"/>
    </xf>
    <xf numFmtId="0" fontId="0" fillId="6" borderId="26" xfId="0" applyFill="1" applyBorder="1" applyAlignment="1">
      <alignment horizontal="right"/>
    </xf>
    <xf numFmtId="0" fontId="0" fillId="6" borderId="12" xfId="0" applyFill="1" applyBorder="1" applyAlignment="1">
      <alignment horizontal="center"/>
    </xf>
    <xf numFmtId="0" fontId="0" fillId="6" borderId="27" xfId="0" applyFill="1" applyBorder="1" applyAlignment="1">
      <alignment horizontal="center"/>
    </xf>
    <xf numFmtId="0" fontId="0" fillId="4" borderId="25" xfId="0" applyFill="1" applyBorder="1" applyAlignment="1" applyProtection="1">
      <alignment horizontal="right"/>
      <protection locked="0"/>
    </xf>
    <xf numFmtId="0" fontId="0" fillId="4" borderId="12" xfId="0" applyFill="1" applyBorder="1" applyProtection="1">
      <protection locked="0"/>
    </xf>
    <xf numFmtId="0" fontId="0" fillId="4" borderId="19" xfId="0" applyFill="1" applyBorder="1" applyAlignment="1" applyProtection="1">
      <alignment horizontal="left"/>
      <protection locked="0"/>
    </xf>
    <xf numFmtId="0" fontId="0" fillId="4" borderId="0" xfId="0" applyFill="1" applyBorder="1" applyAlignment="1" applyProtection="1">
      <alignment horizontal="right"/>
      <protection locked="0"/>
    </xf>
    <xf numFmtId="0" fontId="0" fillId="4" borderId="18" xfId="0" applyFill="1" applyBorder="1" applyAlignment="1" applyProtection="1">
      <alignment horizontal="right"/>
      <protection locked="0"/>
    </xf>
    <xf numFmtId="0" fontId="0" fillId="4" borderId="2" xfId="0" applyFill="1" applyBorder="1" applyProtection="1">
      <protection locked="0"/>
    </xf>
    <xf numFmtId="0" fontId="0" fillId="6" borderId="27" xfId="0" applyFill="1" applyBorder="1" applyAlignment="1">
      <alignment horizontal="right"/>
    </xf>
    <xf numFmtId="0" fontId="0" fillId="6" borderId="11" xfId="0" applyFill="1" applyBorder="1" applyAlignment="1">
      <alignment horizontal="right"/>
    </xf>
    <xf numFmtId="0" fontId="0" fillId="6" borderId="27" xfId="0" applyFill="1" applyBorder="1" applyAlignment="1" applyProtection="1">
      <alignment horizontal="left"/>
    </xf>
    <xf numFmtId="0" fontId="0" fillId="6" borderId="12" xfId="0" applyFill="1" applyBorder="1" applyProtection="1"/>
    <xf numFmtId="0" fontId="0" fillId="4" borderId="3" xfId="0" applyFill="1" applyBorder="1" applyAlignment="1" applyProtection="1">
      <alignment horizontal="right"/>
      <protection locked="0"/>
    </xf>
    <xf numFmtId="0" fontId="0" fillId="6" borderId="27" xfId="0" applyFill="1" applyBorder="1" applyProtection="1"/>
    <xf numFmtId="0" fontId="0" fillId="6" borderId="55" xfId="0" applyFill="1" applyBorder="1" applyAlignment="1">
      <alignment horizontal="right"/>
    </xf>
    <xf numFmtId="172" fontId="0" fillId="4" borderId="27" xfId="4" applyNumberFormat="1" applyFont="1" applyFill="1" applyBorder="1" applyAlignment="1" applyProtection="1">
      <alignment horizontal="center"/>
      <protection locked="0"/>
    </xf>
    <xf numFmtId="172" fontId="0" fillId="6" borderId="0" xfId="4" applyNumberFormat="1" applyFont="1" applyFill="1" applyBorder="1" applyAlignment="1">
      <alignment horizontal="center"/>
    </xf>
    <xf numFmtId="0" fontId="0" fillId="6" borderId="11" xfId="0" applyFill="1" applyBorder="1" applyAlignment="1">
      <alignment horizontal="center"/>
    </xf>
    <xf numFmtId="171" fontId="0" fillId="6" borderId="11" xfId="0" applyNumberFormat="1" applyFill="1" applyBorder="1" applyAlignment="1">
      <alignment horizontal="center"/>
    </xf>
    <xf numFmtId="171" fontId="0" fillId="6" borderId="55" xfId="0" applyNumberFormat="1" applyFill="1" applyBorder="1" applyAlignment="1">
      <alignment horizontal="center"/>
    </xf>
    <xf numFmtId="0" fontId="25" fillId="6" borderId="27" xfId="0" applyFont="1" applyFill="1" applyBorder="1"/>
    <xf numFmtId="0" fontId="0" fillId="7" borderId="0" xfId="0" applyFill="1"/>
    <xf numFmtId="0" fontId="25" fillId="6" borderId="0" xfId="0" applyFont="1" applyFill="1" applyBorder="1"/>
    <xf numFmtId="0" fontId="0" fillId="6" borderId="17" xfId="0" applyNumberFormat="1" applyFill="1" applyBorder="1"/>
    <xf numFmtId="0" fontId="25" fillId="6" borderId="55" xfId="0" applyFont="1" applyFill="1" applyBorder="1"/>
    <xf numFmtId="0" fontId="0" fillId="7" borderId="25" xfId="0" applyFill="1" applyBorder="1"/>
    <xf numFmtId="0" fontId="25" fillId="6" borderId="11" xfId="0" applyFont="1" applyFill="1" applyBorder="1"/>
    <xf numFmtId="171" fontId="0" fillId="7" borderId="7" xfId="0" applyNumberFormat="1" applyFill="1" applyBorder="1"/>
    <xf numFmtId="0" fontId="0" fillId="7" borderId="10" xfId="0" applyFill="1" applyBorder="1"/>
    <xf numFmtId="0" fontId="0" fillId="6" borderId="18" xfId="0" applyNumberFormat="1" applyFill="1" applyBorder="1"/>
    <xf numFmtId="0" fontId="0" fillId="6" borderId="55" xfId="0" applyFill="1" applyBorder="1"/>
    <xf numFmtId="171" fontId="0" fillId="7" borderId="25" xfId="0" applyNumberFormat="1" applyFill="1" applyBorder="1"/>
    <xf numFmtId="171" fontId="0" fillId="7" borderId="53" xfId="0" applyNumberFormat="1" applyFill="1" applyBorder="1"/>
    <xf numFmtId="0" fontId="0" fillId="7" borderId="55" xfId="0" applyFill="1" applyBorder="1"/>
    <xf numFmtId="0" fontId="19" fillId="5" borderId="0" xfId="0" applyFont="1" applyFill="1" applyBorder="1"/>
    <xf numFmtId="0" fontId="0" fillId="5" borderId="0" xfId="0" applyFill="1" applyBorder="1"/>
    <xf numFmtId="0" fontId="0" fillId="5" borderId="0" xfId="0" applyFill="1" applyBorder="1" applyAlignment="1">
      <alignment horizontal="center"/>
    </xf>
    <xf numFmtId="0" fontId="0" fillId="5" borderId="0" xfId="0" applyFill="1" applyBorder="1" applyAlignment="1"/>
    <xf numFmtId="15" fontId="0" fillId="5" borderId="0" xfId="0" applyNumberFormat="1" applyFill="1" applyBorder="1"/>
    <xf numFmtId="0" fontId="0" fillId="5" borderId="0" xfId="0" applyFill="1"/>
    <xf numFmtId="0" fontId="19" fillId="6" borderId="7" xfId="0" applyFont="1" applyFill="1" applyBorder="1"/>
    <xf numFmtId="0" fontId="0" fillId="6" borderId="9" xfId="0" applyFill="1" applyBorder="1" applyAlignment="1">
      <alignment horizontal="center"/>
    </xf>
    <xf numFmtId="0" fontId="0" fillId="6" borderId="9" xfId="0" applyFill="1" applyBorder="1" applyAlignment="1"/>
    <xf numFmtId="15" fontId="0" fillId="6" borderId="9" xfId="0" applyNumberFormat="1" applyFill="1" applyBorder="1"/>
    <xf numFmtId="0" fontId="0" fillId="4" borderId="3" xfId="0" applyFill="1" applyBorder="1" applyProtection="1">
      <protection locked="0"/>
    </xf>
    <xf numFmtId="0" fontId="0" fillId="4" borderId="26" xfId="0" applyFill="1" applyBorder="1" applyProtection="1"/>
    <xf numFmtId="0" fontId="0" fillId="4" borderId="25" xfId="0" applyFill="1" applyBorder="1" applyProtection="1"/>
    <xf numFmtId="0" fontId="0" fillId="4" borderId="1" xfId="0" applyFill="1" applyBorder="1" applyProtection="1">
      <protection locked="0"/>
    </xf>
    <xf numFmtId="0" fontId="0" fillId="4" borderId="0" xfId="0" applyFill="1" applyBorder="1" applyProtection="1"/>
    <xf numFmtId="0" fontId="19" fillId="6" borderId="0" xfId="0" applyFont="1" applyFill="1" applyBorder="1"/>
    <xf numFmtId="0" fontId="0" fillId="6" borderId="25" xfId="0" applyFill="1" applyBorder="1" applyAlignment="1">
      <alignment horizontal="center"/>
    </xf>
    <xf numFmtId="0" fontId="0" fillId="6" borderId="25" xfId="0" applyFill="1" applyBorder="1" applyAlignment="1"/>
    <xf numFmtId="166" fontId="0" fillId="6" borderId="11" xfId="0" applyNumberFormat="1" applyFill="1" applyBorder="1"/>
    <xf numFmtId="0" fontId="0" fillId="6" borderId="0" xfId="0" applyFill="1" applyAlignment="1">
      <alignment horizontal="right"/>
    </xf>
    <xf numFmtId="9" fontId="0" fillId="0" borderId="27" xfId="0" applyNumberFormat="1" applyFill="1" applyBorder="1" applyProtection="1"/>
    <xf numFmtId="166" fontId="0" fillId="6" borderId="27" xfId="0" applyNumberFormat="1" applyFill="1" applyBorder="1" applyProtection="1"/>
    <xf numFmtId="0" fontId="26" fillId="0" borderId="3" xfId="0" applyFont="1" applyBorder="1"/>
    <xf numFmtId="0" fontId="10" fillId="0" borderId="0" xfId="0" applyFont="1" applyBorder="1"/>
    <xf numFmtId="0" fontId="27" fillId="0" borderId="19" xfId="0" applyFont="1" applyBorder="1"/>
    <xf numFmtId="0" fontId="26" fillId="0" borderId="1" xfId="0" applyFont="1" applyBorder="1"/>
    <xf numFmtId="0" fontId="26" fillId="0" borderId="7" xfId="0" applyFont="1" applyBorder="1"/>
    <xf numFmtId="0" fontId="26" fillId="0" borderId="15" xfId="0" applyFont="1" applyBorder="1"/>
    <xf numFmtId="0" fontId="26" fillId="0" borderId="11" xfId="0" applyFont="1" applyBorder="1"/>
    <xf numFmtId="0" fontId="26" fillId="0" borderId="11" xfId="0" applyFont="1" applyBorder="1" applyAlignment="1">
      <alignment vertical="top" wrapText="1"/>
    </xf>
    <xf numFmtId="0" fontId="26" fillId="0" borderId="17" xfId="0" applyFont="1" applyBorder="1" applyAlignment="1">
      <alignment vertical="top"/>
    </xf>
    <xf numFmtId="0" fontId="26" fillId="0" borderId="18" xfId="0" applyFont="1" applyBorder="1" applyAlignment="1">
      <alignment vertical="top"/>
    </xf>
    <xf numFmtId="0" fontId="27" fillId="0" borderId="0" xfId="0" applyFont="1"/>
    <xf numFmtId="0" fontId="26" fillId="0" borderId="19" xfId="0" applyFont="1" applyBorder="1" applyAlignment="1">
      <alignment vertical="top"/>
    </xf>
    <xf numFmtId="0" fontId="26" fillId="0" borderId="1" xfId="0" applyFont="1" applyBorder="1" applyProtection="1">
      <protection locked="0"/>
    </xf>
    <xf numFmtId="0" fontId="26" fillId="4" borderId="30" xfId="0" applyFont="1" applyFill="1" applyBorder="1" applyProtection="1">
      <protection locked="0"/>
    </xf>
    <xf numFmtId="0" fontId="26" fillId="0" borderId="0" xfId="0" applyFont="1"/>
    <xf numFmtId="0" fontId="26" fillId="4" borderId="10" xfId="0" applyFont="1" applyFill="1" applyBorder="1" applyProtection="1">
      <protection locked="0"/>
    </xf>
    <xf numFmtId="0" fontId="26" fillId="4" borderId="33" xfId="0" applyFont="1" applyFill="1" applyBorder="1" applyAlignment="1" applyProtection="1">
      <alignment horizontal="left"/>
      <protection locked="0"/>
    </xf>
    <xf numFmtId="0" fontId="26" fillId="4" borderId="31" xfId="0" applyFont="1" applyFill="1" applyBorder="1" applyProtection="1"/>
    <xf numFmtId="0" fontId="26" fillId="4" borderId="4" xfId="0" applyFont="1" applyFill="1" applyBorder="1" applyProtection="1"/>
    <xf numFmtId="0" fontId="26" fillId="4" borderId="5" xfId="0" applyFont="1" applyFill="1" applyBorder="1" applyProtection="1">
      <protection locked="0"/>
    </xf>
    <xf numFmtId="0" fontId="26" fillId="4" borderId="8" xfId="0" applyFont="1" applyFill="1" applyBorder="1" applyProtection="1"/>
    <xf numFmtId="0" fontId="26" fillId="4" borderId="6" xfId="0" applyFont="1" applyFill="1" applyBorder="1" applyProtection="1"/>
    <xf numFmtId="0" fontId="26" fillId="4" borderId="7" xfId="0" applyFont="1" applyFill="1" applyBorder="1" applyProtection="1">
      <protection locked="0"/>
    </xf>
    <xf numFmtId="0" fontId="26" fillId="4" borderId="9" xfId="0" applyFont="1" applyFill="1" applyBorder="1" applyProtection="1"/>
    <xf numFmtId="0" fontId="26" fillId="4" borderId="10" xfId="0" applyFont="1" applyFill="1" applyBorder="1" applyProtection="1"/>
    <xf numFmtId="0" fontId="26" fillId="4" borderId="5" xfId="0" applyFont="1" applyFill="1" applyBorder="1" applyAlignment="1" applyProtection="1">
      <alignment horizontal="left"/>
      <protection locked="0"/>
    </xf>
    <xf numFmtId="0" fontId="26" fillId="0" borderId="5" xfId="0" applyFont="1" applyFill="1" applyBorder="1" applyAlignment="1" applyProtection="1">
      <alignment horizontal="left"/>
    </xf>
    <xf numFmtId="0" fontId="26" fillId="0" borderId="8" xfId="0" applyFont="1" applyFill="1" applyBorder="1" applyProtection="1"/>
    <xf numFmtId="0" fontId="26" fillId="0" borderId="6" xfId="0" applyFont="1" applyFill="1" applyBorder="1" applyProtection="1"/>
    <xf numFmtId="0" fontId="11" fillId="4" borderId="1" xfId="0" applyFont="1" applyFill="1" applyBorder="1" applyAlignment="1" applyProtection="1">
      <alignment horizontal="center"/>
      <protection locked="0"/>
    </xf>
    <xf numFmtId="0" fontId="26" fillId="0" borderId="0" xfId="0" applyFont="1" applyFill="1" applyBorder="1" applyProtection="1"/>
    <xf numFmtId="0" fontId="11" fillId="0" borderId="1" xfId="0" applyFont="1" applyFill="1" applyBorder="1" applyAlignment="1" applyProtection="1">
      <alignment horizontal="center"/>
    </xf>
    <xf numFmtId="0" fontId="26" fillId="0" borderId="2" xfId="0" applyFont="1" applyFill="1" applyBorder="1" applyProtection="1"/>
    <xf numFmtId="9" fontId="11" fillId="0" borderId="1" xfId="2" applyFont="1" applyBorder="1" applyAlignment="1">
      <alignment horizontal="center"/>
    </xf>
    <xf numFmtId="0" fontId="11" fillId="0" borderId="1" xfId="0" applyFont="1" applyBorder="1" applyAlignment="1">
      <alignment horizontal="center"/>
    </xf>
    <xf numFmtId="0" fontId="11" fillId="0" borderId="1" xfId="0" applyFont="1" applyBorder="1" applyAlignment="1" applyProtection="1">
      <alignment horizontal="center"/>
    </xf>
    <xf numFmtId="0" fontId="26" fillId="0" borderId="0" xfId="0" applyFont="1" applyFill="1" applyBorder="1" applyAlignment="1" applyProtection="1">
      <alignment horizontal="right"/>
    </xf>
    <xf numFmtId="0" fontId="26" fillId="0" borderId="2" xfId="0" applyFont="1" applyFill="1" applyBorder="1" applyAlignment="1" applyProtection="1">
      <alignment horizontal="right"/>
    </xf>
    <xf numFmtId="3" fontId="11" fillId="3" borderId="5" xfId="2" applyNumberFormat="1" applyFont="1" applyFill="1" applyBorder="1" applyAlignment="1" applyProtection="1">
      <protection locked="0"/>
    </xf>
    <xf numFmtId="166" fontId="26" fillId="0" borderId="0" xfId="0" applyNumberFormat="1" applyFont="1" applyFill="1" applyBorder="1" applyProtection="1"/>
    <xf numFmtId="166" fontId="26" fillId="0" borderId="2" xfId="0" applyNumberFormat="1" applyFont="1" applyFill="1" applyBorder="1" applyProtection="1"/>
    <xf numFmtId="3" fontId="11" fillId="3" borderId="5" xfId="0" applyNumberFormat="1" applyFont="1" applyFill="1" applyBorder="1" applyAlignment="1" applyProtection="1">
      <protection locked="0"/>
    </xf>
    <xf numFmtId="3" fontId="11" fillId="0" borderId="1" xfId="0" applyNumberFormat="1" applyFont="1" applyFill="1" applyBorder="1" applyAlignment="1" applyProtection="1"/>
    <xf numFmtId="166" fontId="26" fillId="0" borderId="34" xfId="0" applyNumberFormat="1" applyFont="1" applyFill="1" applyBorder="1" applyProtection="1"/>
    <xf numFmtId="166" fontId="26" fillId="0" borderId="35" xfId="0" applyNumberFormat="1" applyFont="1" applyFill="1" applyBorder="1" applyProtection="1"/>
    <xf numFmtId="9" fontId="26" fillId="0" borderId="0" xfId="0" applyNumberFormat="1" applyFont="1" applyFill="1" applyBorder="1" applyProtection="1"/>
    <xf numFmtId="166" fontId="11" fillId="3" borderId="5" xfId="0" applyNumberFormat="1" applyFont="1" applyFill="1" applyBorder="1" applyAlignment="1" applyProtection="1">
      <protection locked="0"/>
    </xf>
    <xf numFmtId="0" fontId="26" fillId="0" borderId="9" xfId="0" applyFont="1" applyBorder="1"/>
    <xf numFmtId="0" fontId="26" fillId="0" borderId="10" xfId="0" applyFont="1" applyBorder="1" applyProtection="1"/>
    <xf numFmtId="0" fontId="26" fillId="0" borderId="11" xfId="0" applyFont="1" applyBorder="1" applyAlignment="1">
      <alignment horizontal="centerContinuous"/>
    </xf>
    <xf numFmtId="0" fontId="26" fillId="0" borderId="12" xfId="0" applyFont="1" applyBorder="1" applyAlignment="1">
      <alignment horizontal="centerContinuous"/>
    </xf>
    <xf numFmtId="0" fontId="26" fillId="0" borderId="13" xfId="0" applyFont="1" applyBorder="1" applyAlignment="1">
      <alignment horizontal="right" vertical="top" wrapText="1"/>
    </xf>
    <xf numFmtId="0" fontId="26" fillId="0" borderId="12" xfId="0" applyFont="1" applyBorder="1" applyAlignment="1">
      <alignment horizontal="right" vertical="top" wrapText="1"/>
    </xf>
    <xf numFmtId="9" fontId="26" fillId="3" borderId="14" xfId="2" applyFont="1" applyFill="1" applyBorder="1" applyProtection="1">
      <protection locked="0"/>
    </xf>
    <xf numFmtId="4" fontId="26" fillId="4" borderId="6" xfId="0" applyNumberFormat="1" applyFont="1" applyFill="1" applyBorder="1" applyProtection="1">
      <protection locked="0"/>
    </xf>
    <xf numFmtId="4" fontId="26" fillId="0" borderId="2" xfId="0" applyNumberFormat="1" applyFont="1" applyBorder="1"/>
    <xf numFmtId="9" fontId="26" fillId="3" borderId="16" xfId="2" applyFont="1" applyFill="1" applyBorder="1" applyProtection="1">
      <protection locked="0"/>
    </xf>
    <xf numFmtId="4" fontId="26" fillId="4" borderId="4" xfId="0" applyNumberFormat="1" applyFont="1" applyFill="1" applyBorder="1" applyProtection="1">
      <protection locked="0"/>
    </xf>
    <xf numFmtId="0" fontId="26" fillId="0" borderId="11" xfId="0" applyFont="1" applyBorder="1" applyAlignment="1">
      <alignment horizontal="right" vertical="top" wrapText="1"/>
    </xf>
    <xf numFmtId="3" fontId="26" fillId="3" borderId="33" xfId="0" applyNumberFormat="1" applyFont="1" applyFill="1" applyBorder="1" applyProtection="1">
      <protection locked="0"/>
    </xf>
    <xf numFmtId="4" fontId="26" fillId="0" borderId="20" xfId="0" applyNumberFormat="1" applyFont="1" applyBorder="1" applyAlignment="1">
      <alignment wrapText="1"/>
    </xf>
    <xf numFmtId="3" fontId="26" fillId="3" borderId="5" xfId="0" applyNumberFormat="1" applyFont="1" applyFill="1" applyBorder="1" applyProtection="1">
      <protection locked="0"/>
    </xf>
    <xf numFmtId="4" fontId="26" fillId="0" borderId="2" xfId="0" applyNumberFormat="1" applyFont="1" applyBorder="1" applyAlignment="1">
      <alignment wrapText="1"/>
    </xf>
    <xf numFmtId="9" fontId="26" fillId="0" borderId="1" xfId="0" applyNumberFormat="1" applyFont="1" applyBorder="1" applyAlignment="1" applyProtection="1">
      <alignment horizontal="right"/>
    </xf>
    <xf numFmtId="3" fontId="26" fillId="3" borderId="5" xfId="1" applyNumberFormat="1" applyFont="1" applyFill="1" applyBorder="1" applyProtection="1">
      <protection locked="0"/>
    </xf>
    <xf numFmtId="0" fontId="27" fillId="0" borderId="1" xfId="0" applyFont="1" applyBorder="1"/>
    <xf numFmtId="0" fontId="27" fillId="0" borderId="2" xfId="0" applyFont="1" applyBorder="1"/>
    <xf numFmtId="0" fontId="26" fillId="3" borderId="5" xfId="0" applyFont="1" applyFill="1" applyBorder="1" applyProtection="1">
      <protection locked="0"/>
    </xf>
    <xf numFmtId="0" fontId="26" fillId="0" borderId="2" xfId="0" applyFont="1" applyBorder="1"/>
    <xf numFmtId="0" fontId="26" fillId="3" borderId="7" xfId="0" applyNumberFormat="1" applyFont="1" applyFill="1" applyBorder="1" applyProtection="1">
      <protection locked="0"/>
    </xf>
    <xf numFmtId="4" fontId="26" fillId="0" borderId="10" xfId="0" applyNumberFormat="1" applyFont="1" applyBorder="1"/>
    <xf numFmtId="0" fontId="26" fillId="3" borderId="7" xfId="0" applyFont="1" applyFill="1" applyBorder="1" applyProtection="1">
      <protection locked="0"/>
    </xf>
    <xf numFmtId="9" fontId="26" fillId="0" borderId="0" xfId="0" applyNumberFormat="1" applyFont="1" applyBorder="1" applyProtection="1">
      <protection locked="0"/>
    </xf>
    <xf numFmtId="0" fontId="26" fillId="0" borderId="25" xfId="0" applyFont="1" applyBorder="1"/>
    <xf numFmtId="2" fontId="26" fillId="0" borderId="25" xfId="0" applyNumberFormat="1" applyFont="1" applyBorder="1"/>
    <xf numFmtId="0" fontId="26" fillId="0" borderId="12" xfId="0" applyFont="1" applyBorder="1"/>
    <xf numFmtId="0" fontId="10" fillId="0" borderId="0" xfId="0" applyFont="1" applyBorder="1" applyAlignment="1">
      <alignment vertical="top"/>
    </xf>
    <xf numFmtId="37" fontId="29" fillId="0" borderId="21" xfId="0" applyNumberFormat="1" applyFont="1" applyBorder="1" applyAlignment="1" applyProtection="1">
      <alignment vertical="top"/>
    </xf>
    <xf numFmtId="37" fontId="26" fillId="0" borderId="18" xfId="0" applyNumberFormat="1" applyFont="1" applyBorder="1" applyAlignment="1" applyProtection="1">
      <alignment horizontal="right" vertical="top" wrapText="1"/>
    </xf>
    <xf numFmtId="37" fontId="26" fillId="0" borderId="22" xfId="0" applyNumberFormat="1" applyFont="1" applyBorder="1" applyAlignment="1" applyProtection="1">
      <alignment horizontal="right" vertical="top" wrapText="1"/>
    </xf>
    <xf numFmtId="37" fontId="26" fillId="0" borderId="22" xfId="0" applyNumberFormat="1" applyFont="1" applyBorder="1" applyAlignment="1" applyProtection="1">
      <alignment horizontal="left" vertical="top" wrapText="1"/>
    </xf>
    <xf numFmtId="0" fontId="26" fillId="0" borderId="22" xfId="0" applyFont="1" applyBorder="1" applyAlignment="1" applyProtection="1">
      <alignment horizontal="left" vertical="top" wrapText="1"/>
    </xf>
    <xf numFmtId="0" fontId="26" fillId="0" borderId="22" xfId="0" applyFont="1" applyBorder="1" applyAlignment="1" applyProtection="1">
      <alignment vertical="top"/>
    </xf>
    <xf numFmtId="0" fontId="26" fillId="0" borderId="1" xfId="0" applyFont="1" applyBorder="1" applyAlignment="1">
      <alignment vertical="top"/>
    </xf>
    <xf numFmtId="0" fontId="29" fillId="0" borderId="23" xfId="0" applyFont="1" applyBorder="1" applyAlignment="1" applyProtection="1">
      <alignment horizontal="right" vertical="top" wrapText="1"/>
    </xf>
    <xf numFmtId="0" fontId="26" fillId="0" borderId="18" xfId="0" applyFont="1" applyBorder="1" applyAlignment="1" applyProtection="1">
      <alignment horizontal="right" vertical="top" wrapText="1"/>
    </xf>
    <xf numFmtId="0" fontId="26" fillId="0" borderId="18" xfId="0" quotePrefix="1" applyFont="1" applyBorder="1" applyAlignment="1" applyProtection="1">
      <alignment horizontal="right" vertical="top" wrapText="1"/>
    </xf>
    <xf numFmtId="0" fontId="26" fillId="0" borderId="22" xfId="0" applyFont="1" applyBorder="1" applyAlignment="1" applyProtection="1">
      <alignment horizontal="right" vertical="top" wrapText="1"/>
    </xf>
    <xf numFmtId="0" fontId="30" fillId="0" borderId="18" xfId="0" applyFont="1" applyBorder="1" applyAlignment="1" applyProtection="1">
      <alignment horizontal="left" vertical="top"/>
    </xf>
    <xf numFmtId="0" fontId="30" fillId="0" borderId="19" xfId="0" applyFont="1" applyBorder="1" applyAlignment="1" applyProtection="1">
      <alignment horizontal="left" vertical="top"/>
    </xf>
    <xf numFmtId="0" fontId="26" fillId="0" borderId="18" xfId="0" applyFont="1" applyBorder="1" applyAlignment="1" applyProtection="1">
      <alignment horizontal="left" vertical="top"/>
    </xf>
    <xf numFmtId="0" fontId="29" fillId="0" borderId="18" xfId="0" applyFont="1" applyBorder="1" applyAlignment="1" applyProtection="1">
      <alignment horizontal="left" vertical="top"/>
    </xf>
    <xf numFmtId="3" fontId="26" fillId="0" borderId="18" xfId="0" quotePrefix="1" applyNumberFormat="1" applyFont="1" applyBorder="1" applyAlignment="1" applyProtection="1">
      <alignment horizontal="right" vertical="top" wrapText="1"/>
    </xf>
    <xf numFmtId="0" fontId="30" fillId="0" borderId="18" xfId="0" applyFont="1" applyBorder="1" applyAlignment="1" applyProtection="1">
      <alignment horizontal="left" vertical="top" wrapText="1"/>
    </xf>
    <xf numFmtId="16" fontId="26" fillId="0" borderId="3" xfId="0" quotePrefix="1" applyNumberFormat="1" applyFont="1" applyBorder="1" applyAlignment="1">
      <alignment vertical="top"/>
    </xf>
    <xf numFmtId="0" fontId="26" fillId="0" borderId="20" xfId="0" applyNumberFormat="1" applyFont="1" applyBorder="1" applyAlignment="1">
      <alignment horizontal="centerContinuous" vertical="top"/>
    </xf>
    <xf numFmtId="0" fontId="26" fillId="0" borderId="3" xfId="0" quotePrefix="1" applyNumberFormat="1" applyFont="1" applyBorder="1" applyAlignment="1">
      <alignment vertical="top"/>
    </xf>
    <xf numFmtId="0" fontId="26" fillId="0" borderId="7" xfId="0" applyNumberFormat="1" applyFont="1" applyBorder="1" applyAlignment="1">
      <alignment horizontal="centerContinuous" vertical="top"/>
    </xf>
    <xf numFmtId="3" fontId="26" fillId="0" borderId="10" xfId="0" applyNumberFormat="1" applyFont="1" applyBorder="1" applyAlignment="1">
      <alignment horizontal="centerContinuous" vertical="top"/>
    </xf>
    <xf numFmtId="0" fontId="26" fillId="0" borderId="36" xfId="0" applyNumberFormat="1" applyFont="1" applyBorder="1" applyAlignment="1" applyProtection="1">
      <alignment wrapText="1"/>
    </xf>
    <xf numFmtId="37" fontId="26" fillId="0" borderId="38" xfId="0" applyNumberFormat="1" applyFont="1" applyBorder="1" applyAlignment="1" applyProtection="1">
      <alignment wrapText="1"/>
    </xf>
    <xf numFmtId="37" fontId="26" fillId="0" borderId="39" xfId="0" applyNumberFormat="1" applyFont="1" applyBorder="1" applyAlignment="1" applyProtection="1">
      <alignment wrapText="1"/>
    </xf>
    <xf numFmtId="37" fontId="26" fillId="0" borderId="39" xfId="0" applyNumberFormat="1" applyFont="1" applyBorder="1" applyAlignment="1" applyProtection="1"/>
    <xf numFmtId="0" fontId="30" fillId="0" borderId="40" xfId="0" applyFont="1" applyBorder="1" applyAlignment="1" applyProtection="1">
      <alignment wrapText="1"/>
    </xf>
    <xf numFmtId="0" fontId="26" fillId="0" borderId="38" xfId="0" applyFont="1" applyBorder="1" applyAlignment="1" applyProtection="1">
      <alignment wrapText="1"/>
    </xf>
    <xf numFmtId="0" fontId="26" fillId="0" borderId="36" xfId="0" applyFont="1" applyBorder="1" applyAlignment="1" applyProtection="1">
      <alignment wrapText="1"/>
    </xf>
    <xf numFmtId="0" fontId="28" fillId="0" borderId="37" xfId="0" applyFont="1" applyBorder="1" applyAlignment="1" applyProtection="1"/>
    <xf numFmtId="0" fontId="26" fillId="0" borderId="41" xfId="0" applyFont="1" applyBorder="1" applyAlignment="1" applyProtection="1">
      <alignment horizontal="right"/>
    </xf>
    <xf numFmtId="0" fontId="26" fillId="0" borderId="39" xfId="0" applyFont="1" applyBorder="1" applyAlignment="1" applyProtection="1">
      <alignment horizontal="right"/>
    </xf>
    <xf numFmtId="0" fontId="30" fillId="0" borderId="37" xfId="0" applyFont="1" applyBorder="1" applyAlignment="1" applyProtection="1">
      <alignment horizontal="left" wrapText="1"/>
    </xf>
    <xf numFmtId="0" fontId="26" fillId="0" borderId="39" xfId="0" applyFont="1" applyBorder="1" applyAlignment="1" applyProtection="1">
      <alignment horizontal="right" wrapText="1"/>
    </xf>
    <xf numFmtId="0" fontId="26" fillId="0" borderId="1" xfId="0" applyFont="1" applyBorder="1" applyAlignment="1">
      <alignment horizontal="right"/>
    </xf>
    <xf numFmtId="0" fontId="30" fillId="0" borderId="42" xfId="0" applyFont="1" applyBorder="1" applyAlignment="1" applyProtection="1">
      <alignment wrapText="1"/>
    </xf>
    <xf numFmtId="0" fontId="26" fillId="0" borderId="39" xfId="0" applyFont="1" applyBorder="1" applyAlignment="1" applyProtection="1">
      <alignment wrapText="1"/>
    </xf>
    <xf numFmtId="0" fontId="30" fillId="0" borderId="42" xfId="0" quotePrefix="1" applyFont="1" applyBorder="1" applyAlignment="1" applyProtection="1">
      <alignment wrapText="1"/>
    </xf>
    <xf numFmtId="3" fontId="26" fillId="0" borderId="37" xfId="0" applyNumberFormat="1" applyFont="1" applyBorder="1" applyAlignment="1" applyProtection="1">
      <alignment horizontal="right" wrapText="1"/>
    </xf>
    <xf numFmtId="3" fontId="30" fillId="0" borderId="18" xfId="0" applyNumberFormat="1" applyFont="1" applyBorder="1" applyAlignment="1" applyProtection="1">
      <alignment wrapText="1"/>
    </xf>
    <xf numFmtId="3" fontId="26" fillId="0" borderId="17" xfId="0" applyNumberFormat="1" applyFont="1" applyBorder="1" applyAlignment="1" applyProtection="1">
      <alignment wrapText="1"/>
    </xf>
    <xf numFmtId="3" fontId="30" fillId="0" borderId="19" xfId="0" applyNumberFormat="1" applyFont="1" applyBorder="1" applyAlignment="1" applyProtection="1">
      <alignment wrapText="1"/>
    </xf>
    <xf numFmtId="0" fontId="26" fillId="0" borderId="38" xfId="0" applyFont="1" applyBorder="1" applyAlignment="1" applyProtection="1">
      <alignment horizontal="right" wrapText="1"/>
    </xf>
    <xf numFmtId="0" fontId="26" fillId="0" borderId="40" xfId="0" applyFont="1" applyBorder="1" applyAlignment="1" applyProtection="1">
      <alignment wrapText="1"/>
    </xf>
    <xf numFmtId="3" fontId="30" fillId="0" borderId="38" xfId="0" applyNumberFormat="1" applyFont="1" applyBorder="1" applyAlignment="1" applyProtection="1">
      <alignment wrapText="1"/>
    </xf>
    <xf numFmtId="3" fontId="26" fillId="0" borderId="39" xfId="0" applyNumberFormat="1" applyFont="1" applyBorder="1" applyAlignment="1" applyProtection="1">
      <alignment wrapText="1"/>
    </xf>
    <xf numFmtId="3" fontId="26" fillId="0" borderId="40" xfId="0" applyNumberFormat="1" applyFont="1" applyBorder="1" applyAlignment="1" applyProtection="1">
      <alignment wrapText="1"/>
    </xf>
    <xf numFmtId="0" fontId="29" fillId="0" borderId="43" xfId="0" applyFont="1" applyBorder="1" applyAlignment="1" applyProtection="1">
      <alignment wrapText="1"/>
    </xf>
    <xf numFmtId="0" fontId="26" fillId="0" borderId="44" xfId="0" applyFont="1" applyBorder="1" applyAlignment="1" applyProtection="1">
      <alignment wrapText="1"/>
    </xf>
    <xf numFmtId="0" fontId="30" fillId="0" borderId="36" xfId="0" applyNumberFormat="1" applyFont="1" applyBorder="1" applyAlignment="1" applyProtection="1">
      <alignment wrapText="1"/>
    </xf>
    <xf numFmtId="0" fontId="26" fillId="0" borderId="11" xfId="0" applyNumberFormat="1" applyFont="1" applyBorder="1" applyAlignment="1">
      <alignment horizontal="centerContinuous" vertical="top"/>
    </xf>
    <xf numFmtId="0" fontId="26" fillId="0" borderId="12" xfId="0" applyNumberFormat="1" applyFont="1" applyBorder="1" applyAlignment="1">
      <alignment horizontal="centerContinuous" vertical="top"/>
    </xf>
    <xf numFmtId="3" fontId="26" fillId="2" borderId="5" xfId="0" applyNumberFormat="1" applyFont="1" applyFill="1" applyBorder="1" applyProtection="1">
      <protection locked="0"/>
    </xf>
    <xf numFmtId="3" fontId="26" fillId="0" borderId="20" xfId="0" applyNumberFormat="1" applyFont="1" applyBorder="1"/>
    <xf numFmtId="3" fontId="26" fillId="0" borderId="2" xfId="0" applyNumberFormat="1" applyFont="1" applyBorder="1"/>
    <xf numFmtId="3" fontId="31" fillId="0" borderId="1" xfId="0" applyNumberFormat="1" applyFont="1" applyBorder="1" applyProtection="1"/>
    <xf numFmtId="3" fontId="29" fillId="0" borderId="2" xfId="0" applyNumberFormat="1" applyFont="1" applyBorder="1"/>
    <xf numFmtId="3" fontId="26" fillId="0" borderId="7" xfId="0" applyNumberFormat="1" applyFont="1" applyBorder="1" applyProtection="1"/>
    <xf numFmtId="3" fontId="26" fillId="0" borderId="10" xfId="0" applyNumberFormat="1" applyFont="1" applyBorder="1"/>
    <xf numFmtId="3" fontId="26" fillId="2" borderId="33" xfId="0" applyNumberFormat="1" applyFont="1" applyFill="1" applyBorder="1" applyProtection="1">
      <protection locked="0"/>
    </xf>
    <xf numFmtId="3" fontId="26" fillId="0" borderId="11" xfId="0" applyNumberFormat="1" applyFont="1" applyBorder="1" applyProtection="1">
      <protection locked="0"/>
    </xf>
    <xf numFmtId="3" fontId="26" fillId="0" borderId="12" xfId="0" applyNumberFormat="1" applyFont="1" applyBorder="1"/>
    <xf numFmtId="3" fontId="26" fillId="0" borderId="33" xfId="0" applyNumberFormat="1" applyFont="1" applyBorder="1" applyProtection="1"/>
    <xf numFmtId="3" fontId="26" fillId="0" borderId="4" xfId="0" applyNumberFormat="1" applyFont="1" applyBorder="1"/>
    <xf numFmtId="3" fontId="26" fillId="0" borderId="5" xfId="0" applyNumberFormat="1" applyFont="1" applyFill="1" applyBorder="1" applyProtection="1"/>
    <xf numFmtId="3" fontId="26" fillId="0" borderId="1" xfId="0" applyNumberFormat="1" applyFont="1" applyBorder="1"/>
    <xf numFmtId="3" fontId="26" fillId="0" borderId="3" xfId="0" applyNumberFormat="1" applyFont="1" applyBorder="1"/>
    <xf numFmtId="3" fontId="30" fillId="0" borderId="7" xfId="0" applyNumberFormat="1" applyFont="1" applyBorder="1"/>
    <xf numFmtId="3" fontId="30" fillId="0" borderId="10" xfId="0" applyNumberFormat="1" applyFont="1" applyBorder="1"/>
    <xf numFmtId="3" fontId="29" fillId="2" borderId="5" xfId="0" applyNumberFormat="1" applyFont="1" applyFill="1" applyBorder="1" applyProtection="1">
      <protection locked="0"/>
    </xf>
    <xf numFmtId="3" fontId="26" fillId="0" borderId="7" xfId="0" applyNumberFormat="1" applyFont="1" applyBorder="1"/>
    <xf numFmtId="3" fontId="30" fillId="0" borderId="3" xfId="0" applyNumberFormat="1" applyFont="1" applyBorder="1"/>
    <xf numFmtId="3" fontId="30" fillId="0" borderId="20" xfId="0" applyNumberFormat="1" applyFont="1" applyBorder="1"/>
    <xf numFmtId="3" fontId="30" fillId="0" borderId="11" xfId="0" applyNumberFormat="1" applyFont="1" applyBorder="1"/>
    <xf numFmtId="3" fontId="30" fillId="0" borderId="12" xfId="0" applyNumberFormat="1" applyFont="1" applyBorder="1"/>
    <xf numFmtId="37" fontId="30" fillId="0" borderId="3" xfId="0" applyNumberFormat="1" applyFont="1" applyBorder="1" applyAlignment="1" applyProtection="1">
      <alignment horizontal="left" vertical="top"/>
    </xf>
    <xf numFmtId="0" fontId="26" fillId="0" borderId="20" xfId="0" applyFont="1" applyBorder="1" applyProtection="1"/>
    <xf numFmtId="3" fontId="26" fillId="0" borderId="26" xfId="0" applyNumberFormat="1" applyFont="1" applyFill="1" applyBorder="1" applyProtection="1"/>
    <xf numFmtId="3" fontId="26" fillId="0" borderId="20" xfId="0" applyNumberFormat="1" applyFont="1" applyBorder="1" applyProtection="1"/>
    <xf numFmtId="3" fontId="26" fillId="0" borderId="3" xfId="0" applyNumberFormat="1" applyFont="1" applyFill="1" applyBorder="1" applyProtection="1"/>
    <xf numFmtId="0" fontId="26" fillId="0" borderId="0" xfId="0" quotePrefix="1" applyFont="1" applyFill="1" applyProtection="1"/>
    <xf numFmtId="0" fontId="26" fillId="0" borderId="2" xfId="0" applyFont="1" applyBorder="1" applyProtection="1"/>
    <xf numFmtId="3" fontId="26" fillId="4" borderId="8" xfId="0" applyNumberFormat="1" applyFont="1" applyFill="1" applyBorder="1" applyProtection="1">
      <protection locked="0"/>
    </xf>
    <xf numFmtId="3" fontId="26" fillId="0" borderId="2" xfId="0" applyNumberFormat="1" applyFont="1" applyBorder="1" applyProtection="1"/>
    <xf numFmtId="3" fontId="26" fillId="4" borderId="5" xfId="0" applyNumberFormat="1" applyFont="1" applyFill="1" applyBorder="1" applyProtection="1">
      <protection locked="0"/>
    </xf>
    <xf numFmtId="37" fontId="26" fillId="0" borderId="1" xfId="0" quotePrefix="1" applyNumberFormat="1" applyFont="1" applyBorder="1" applyAlignment="1" applyProtection="1">
      <alignment horizontal="left" vertical="top"/>
    </xf>
    <xf numFmtId="3" fontId="26" fillId="4" borderId="51" xfId="0" applyNumberFormat="1" applyFont="1" applyFill="1" applyBorder="1" applyProtection="1">
      <protection locked="0"/>
    </xf>
    <xf numFmtId="37" fontId="26" fillId="0" borderId="5" xfId="0" applyNumberFormat="1" applyFont="1" applyBorder="1" applyAlignment="1" applyProtection="1">
      <alignment horizontal="left" vertical="top"/>
    </xf>
    <xf numFmtId="0" fontId="26" fillId="0" borderId="6" xfId="0" applyFont="1" applyBorder="1" applyProtection="1"/>
    <xf numFmtId="3" fontId="26" fillId="0" borderId="8" xfId="0" applyNumberFormat="1" applyFont="1" applyFill="1" applyBorder="1" applyProtection="1"/>
    <xf numFmtId="3" fontId="26" fillId="0" borderId="6" xfId="0" applyNumberFormat="1" applyFont="1" applyBorder="1" applyProtection="1"/>
    <xf numFmtId="37" fontId="30" fillId="0" borderId="1" xfId="0" applyNumberFormat="1" applyFont="1" applyBorder="1" applyAlignment="1" applyProtection="1">
      <alignment horizontal="left" vertical="top"/>
    </xf>
    <xf numFmtId="3" fontId="26" fillId="0" borderId="0" xfId="0" applyNumberFormat="1" applyFont="1" applyFill="1" applyBorder="1" applyProtection="1"/>
    <xf numFmtId="3" fontId="26" fillId="0" borderId="1" xfId="0" applyNumberFormat="1" applyFont="1" applyFill="1" applyBorder="1" applyProtection="1"/>
    <xf numFmtId="3" fontId="26" fillId="4" borderId="50" xfId="0" applyNumberFormat="1" applyFont="1" applyFill="1" applyBorder="1" applyProtection="1">
      <protection locked="0"/>
    </xf>
    <xf numFmtId="3" fontId="32" fillId="0" borderId="8" xfId="0" applyNumberFormat="1" applyFont="1" applyFill="1" applyBorder="1" applyProtection="1"/>
    <xf numFmtId="3" fontId="32" fillId="0" borderId="5" xfId="0" applyNumberFormat="1" applyFont="1" applyFill="1" applyBorder="1" applyProtection="1"/>
    <xf numFmtId="37" fontId="26" fillId="0" borderId="1" xfId="0" applyNumberFormat="1" applyFont="1" applyBorder="1" applyAlignment="1" applyProtection="1">
      <alignment horizontal="left" vertical="top"/>
    </xf>
    <xf numFmtId="3" fontId="26" fillId="3" borderId="8" xfId="0" applyNumberFormat="1" applyFont="1" applyFill="1" applyBorder="1" applyProtection="1">
      <protection locked="0"/>
    </xf>
    <xf numFmtId="3" fontId="26" fillId="3" borderId="50" xfId="0" applyNumberFormat="1" applyFont="1" applyFill="1" applyBorder="1" applyProtection="1">
      <protection locked="0"/>
    </xf>
    <xf numFmtId="3" fontId="26" fillId="3" borderId="51" xfId="0" applyNumberFormat="1" applyFont="1" applyFill="1" applyBorder="1" applyProtection="1">
      <protection locked="0"/>
    </xf>
    <xf numFmtId="0" fontId="28" fillId="0" borderId="11" xfId="0" applyFont="1" applyBorder="1" applyProtection="1"/>
    <xf numFmtId="0" fontId="26" fillId="0" borderId="25" xfId="0" applyFont="1" applyBorder="1" applyProtection="1"/>
    <xf numFmtId="0" fontId="26" fillId="0" borderId="12" xfId="0" applyFont="1" applyBorder="1" applyProtection="1"/>
    <xf numFmtId="3" fontId="26" fillId="2" borderId="8" xfId="0" applyNumberFormat="1" applyFont="1" applyFill="1" applyBorder="1" applyProtection="1">
      <protection locked="0"/>
    </xf>
    <xf numFmtId="0" fontId="26" fillId="0" borderId="7" xfId="0" applyFont="1" applyBorder="1" applyProtection="1"/>
    <xf numFmtId="3" fontId="26" fillId="2" borderId="52" xfId="0" applyNumberFormat="1" applyFont="1" applyFill="1" applyBorder="1" applyProtection="1">
      <protection locked="0"/>
    </xf>
    <xf numFmtId="3" fontId="26" fillId="0" borderId="10" xfId="0" applyNumberFormat="1" applyFont="1" applyBorder="1" applyProtection="1"/>
    <xf numFmtId="0" fontId="26" fillId="0" borderId="11" xfId="0" applyFont="1" applyBorder="1" applyProtection="1"/>
    <xf numFmtId="0" fontId="27" fillId="0" borderId="0" xfId="0" applyFont="1" applyProtection="1"/>
    <xf numFmtId="3" fontId="26" fillId="0" borderId="12" xfId="0" applyNumberFormat="1" applyFont="1" applyBorder="1" applyProtection="1"/>
    <xf numFmtId="16" fontId="26" fillId="0" borderId="26" xfId="0" applyNumberFormat="1" applyFont="1" applyBorder="1" applyAlignment="1" applyProtection="1">
      <alignment horizontal="right"/>
    </xf>
    <xf numFmtId="0" fontId="26" fillId="0" borderId="20" xfId="0" applyFont="1" applyBorder="1" applyAlignment="1" applyProtection="1">
      <alignment horizontal="left"/>
    </xf>
    <xf numFmtId="0" fontId="10" fillId="0" borderId="3" xfId="0" applyFont="1" applyBorder="1" applyAlignment="1">
      <alignment vertical="top"/>
    </xf>
    <xf numFmtId="0" fontId="10" fillId="0" borderId="1" xfId="0" applyFont="1" applyBorder="1" applyAlignment="1">
      <alignment vertical="top"/>
    </xf>
    <xf numFmtId="0" fontId="10" fillId="0" borderId="0" xfId="0" applyFont="1" applyAlignment="1">
      <alignment vertical="top"/>
    </xf>
    <xf numFmtId="0" fontId="26" fillId="0" borderId="18" xfId="0" applyFont="1" applyBorder="1" applyAlignment="1">
      <alignment vertical="top" wrapText="1"/>
    </xf>
    <xf numFmtId="0" fontId="26" fillId="0" borderId="19" xfId="0" applyFont="1" applyBorder="1" applyAlignment="1">
      <alignment vertical="top" wrapText="1"/>
    </xf>
    <xf numFmtId="0" fontId="26" fillId="0" borderId="17" xfId="0" applyFont="1" applyFill="1" applyBorder="1" applyAlignment="1">
      <alignment vertical="top"/>
    </xf>
    <xf numFmtId="0" fontId="26" fillId="0" borderId="18" xfId="0" applyFont="1" applyFill="1" applyBorder="1" applyAlignment="1">
      <alignment vertical="top"/>
    </xf>
    <xf numFmtId="0" fontId="26" fillId="0" borderId="22" xfId="0" applyFont="1" applyFill="1" applyBorder="1" applyAlignment="1">
      <alignment vertical="top"/>
    </xf>
    <xf numFmtId="0" fontId="26" fillId="0" borderId="19" xfId="0" applyFont="1" applyFill="1" applyBorder="1" applyAlignment="1">
      <alignment vertical="top"/>
    </xf>
    <xf numFmtId="0" fontId="26" fillId="0" borderId="17" xfId="0" applyFont="1" applyBorder="1" applyAlignment="1">
      <alignment vertical="top" wrapText="1"/>
    </xf>
    <xf numFmtId="0" fontId="30" fillId="0" borderId="19" xfId="0" applyFont="1" applyBorder="1" applyAlignment="1">
      <alignment vertical="top" wrapText="1"/>
    </xf>
    <xf numFmtId="0" fontId="26" fillId="0" borderId="18" xfId="0" applyFont="1" applyBorder="1" applyAlignment="1">
      <alignment horizontal="right" vertical="top" wrapText="1"/>
    </xf>
    <xf numFmtId="0" fontId="26" fillId="0" borderId="22" xfId="0" applyFont="1" applyBorder="1" applyAlignment="1">
      <alignment vertical="top" wrapText="1"/>
    </xf>
    <xf numFmtId="0" fontId="26" fillId="0" borderId="29" xfId="0" applyFont="1" applyBorder="1" applyAlignment="1" applyProtection="1">
      <alignment horizontal="right" vertical="top" wrapText="1"/>
    </xf>
    <xf numFmtId="0" fontId="26" fillId="0" borderId="22" xfId="0" applyFont="1" applyBorder="1" applyAlignment="1" applyProtection="1">
      <alignment vertical="top" wrapText="1"/>
    </xf>
    <xf numFmtId="3" fontId="26" fillId="0" borderId="22" xfId="0" applyNumberFormat="1" applyFont="1" applyBorder="1" applyAlignment="1" applyProtection="1">
      <alignment vertical="top" wrapText="1"/>
    </xf>
    <xf numFmtId="0" fontId="26" fillId="0" borderId="30" xfId="0" applyFont="1" applyBorder="1" applyAlignment="1">
      <alignment vertical="top" wrapText="1"/>
    </xf>
    <xf numFmtId="0" fontId="30" fillId="0" borderId="19" xfId="0" applyFont="1" applyBorder="1" applyAlignment="1">
      <alignment vertical="top"/>
    </xf>
    <xf numFmtId="0" fontId="30" fillId="0" borderId="22" xfId="0" applyFont="1" applyBorder="1" applyAlignment="1">
      <alignment vertical="top" wrapText="1"/>
    </xf>
    <xf numFmtId="0" fontId="26" fillId="0" borderId="18" xfId="0" quotePrefix="1" applyFont="1" applyBorder="1" applyAlignment="1">
      <alignment vertical="top" wrapText="1"/>
    </xf>
    <xf numFmtId="0" fontId="30" fillId="0" borderId="27" xfId="0" applyFont="1" applyBorder="1" applyAlignment="1">
      <alignment vertical="top" wrapText="1"/>
    </xf>
    <xf numFmtId="0" fontId="26" fillId="0" borderId="3" xfId="0" applyFont="1" applyBorder="1" applyAlignment="1">
      <alignment vertical="top" wrapText="1"/>
    </xf>
    <xf numFmtId="0" fontId="26" fillId="0" borderId="1" xfId="0" applyFont="1" applyBorder="1" applyAlignment="1">
      <alignment vertical="top" wrapText="1"/>
    </xf>
    <xf numFmtId="0" fontId="26" fillId="0" borderId="7" xfId="0" applyFont="1" applyBorder="1" applyAlignment="1">
      <alignment vertical="top" wrapText="1"/>
    </xf>
    <xf numFmtId="0" fontId="26" fillId="0" borderId="18" xfId="0" applyFont="1" applyBorder="1" applyAlignment="1" applyProtection="1">
      <alignment horizontal="left" vertical="top" wrapText="1"/>
    </xf>
    <xf numFmtId="0" fontId="26" fillId="0" borderId="18" xfId="0" quotePrefix="1" applyFont="1" applyBorder="1" applyAlignment="1">
      <alignment vertical="top"/>
    </xf>
    <xf numFmtId="0" fontId="26" fillId="0" borderId="25" xfId="0" applyFont="1" applyBorder="1" applyAlignment="1">
      <alignment vertical="top"/>
    </xf>
    <xf numFmtId="166" fontId="26" fillId="0" borderId="12" xfId="0" applyNumberFormat="1" applyFont="1" applyBorder="1" applyAlignment="1">
      <alignment vertical="top"/>
    </xf>
    <xf numFmtId="0" fontId="26" fillId="0" borderId="0" xfId="0" applyFont="1" applyBorder="1" applyAlignment="1">
      <alignment vertical="top"/>
    </xf>
    <xf numFmtId="166" fontId="26" fillId="0" borderId="2" xfId="0" applyNumberFormat="1" applyFont="1" applyBorder="1" applyAlignment="1">
      <alignment vertical="top"/>
    </xf>
    <xf numFmtId="0" fontId="26" fillId="0" borderId="9" xfId="0" applyFont="1" applyBorder="1" applyAlignment="1">
      <alignment vertical="top"/>
    </xf>
    <xf numFmtId="166" fontId="26" fillId="0" borderId="10" xfId="0" applyNumberFormat="1" applyFont="1" applyBorder="1" applyAlignment="1">
      <alignment vertical="top"/>
    </xf>
    <xf numFmtId="0" fontId="26" fillId="0" borderId="2" xfId="0" applyFont="1" applyBorder="1" applyAlignment="1">
      <alignment vertical="top"/>
    </xf>
    <xf numFmtId="166" fontId="26" fillId="0" borderId="3" xfId="0" applyNumberFormat="1" applyFont="1" applyFill="1" applyBorder="1" applyAlignment="1">
      <alignment vertical="top"/>
    </xf>
    <xf numFmtId="0" fontId="26" fillId="0" borderId="20" xfId="0" applyFont="1" applyFill="1" applyBorder="1" applyAlignment="1">
      <alignment vertical="top"/>
    </xf>
    <xf numFmtId="166" fontId="26" fillId="0" borderId="1" xfId="0" applyNumberFormat="1" applyFont="1" applyFill="1" applyBorder="1" applyAlignment="1">
      <alignment vertical="top"/>
    </xf>
    <xf numFmtId="0" fontId="26" fillId="0" borderId="2" xfId="0" applyFont="1" applyFill="1" applyBorder="1" applyAlignment="1">
      <alignment vertical="top"/>
    </xf>
    <xf numFmtId="166" fontId="26" fillId="0" borderId="5" xfId="0" applyNumberFormat="1" applyFont="1" applyFill="1" applyBorder="1" applyAlignment="1">
      <alignment vertical="top"/>
    </xf>
    <xf numFmtId="0" fontId="26" fillId="0" borderId="6" xfId="0" applyFont="1" applyFill="1" applyBorder="1" applyAlignment="1">
      <alignment vertical="top"/>
    </xf>
    <xf numFmtId="166" fontId="26" fillId="0" borderId="7" xfId="0" applyNumberFormat="1" applyFont="1" applyFill="1" applyBorder="1" applyAlignment="1">
      <alignment vertical="top"/>
    </xf>
    <xf numFmtId="0" fontId="26" fillId="0" borderId="10" xfId="0" applyFont="1" applyFill="1" applyBorder="1" applyAlignment="1">
      <alignment vertical="top"/>
    </xf>
    <xf numFmtId="166" fontId="26" fillId="0" borderId="0" xfId="0" applyNumberFormat="1" applyFont="1" applyBorder="1" applyAlignment="1">
      <alignment vertical="top"/>
    </xf>
    <xf numFmtId="3" fontId="26" fillId="0" borderId="26" xfId="0" applyNumberFormat="1" applyFont="1" applyBorder="1" applyAlignment="1">
      <alignment vertical="top"/>
    </xf>
    <xf numFmtId="166" fontId="26" fillId="0" borderId="20" xfId="0" applyNumberFormat="1" applyFont="1" applyBorder="1" applyAlignment="1">
      <alignment vertical="top"/>
    </xf>
    <xf numFmtId="3" fontId="26" fillId="0" borderId="0" xfId="0" applyNumberFormat="1" applyFont="1" applyBorder="1" applyAlignment="1">
      <alignment vertical="top"/>
    </xf>
    <xf numFmtId="3" fontId="29" fillId="0" borderId="0" xfId="0" applyNumberFormat="1" applyFont="1" applyBorder="1" applyAlignment="1">
      <alignment vertical="top"/>
    </xf>
    <xf numFmtId="166" fontId="26" fillId="0" borderId="2" xfId="0" quotePrefix="1" applyNumberFormat="1" applyFont="1" applyBorder="1" applyAlignment="1">
      <alignment vertical="top"/>
    </xf>
    <xf numFmtId="3" fontId="30" fillId="0" borderId="9" xfId="0" applyNumberFormat="1" applyFont="1" applyBorder="1" applyAlignment="1">
      <alignment vertical="top"/>
    </xf>
    <xf numFmtId="166" fontId="30" fillId="0" borderId="10" xfId="2" applyNumberFormat="1" applyFont="1" applyBorder="1" applyAlignment="1">
      <alignment vertical="top"/>
    </xf>
    <xf numFmtId="3" fontId="26" fillId="0" borderId="0" xfId="1" applyNumberFormat="1" applyFont="1" applyBorder="1" applyAlignment="1">
      <alignment vertical="top"/>
    </xf>
    <xf numFmtId="166" fontId="26" fillId="0" borderId="2" xfId="2" applyNumberFormat="1" applyFont="1" applyBorder="1" applyAlignment="1">
      <alignment vertical="top"/>
    </xf>
    <xf numFmtId="3" fontId="26" fillId="0" borderId="28" xfId="0" applyNumberFormat="1" applyFont="1" applyBorder="1" applyAlignment="1" applyProtection="1">
      <alignment vertical="top"/>
    </xf>
    <xf numFmtId="3" fontId="29" fillId="0" borderId="0" xfId="0" applyNumberFormat="1" applyFont="1" applyBorder="1" applyAlignment="1" applyProtection="1">
      <alignment vertical="top"/>
    </xf>
    <xf numFmtId="3" fontId="26" fillId="0" borderId="8" xfId="0" applyNumberFormat="1" applyFont="1" applyBorder="1" applyAlignment="1">
      <alignment vertical="top"/>
    </xf>
    <xf numFmtId="166" fontId="26" fillId="0" borderId="6" xfId="2" applyNumberFormat="1" applyFont="1" applyBorder="1" applyAlignment="1">
      <alignment vertical="top"/>
    </xf>
    <xf numFmtId="3" fontId="29" fillId="0" borderId="28" xfId="0" applyNumberFormat="1" applyFont="1" applyBorder="1" applyAlignment="1" applyProtection="1">
      <alignment vertical="top"/>
    </xf>
    <xf numFmtId="3" fontId="26" fillId="0" borderId="31" xfId="0" applyNumberFormat="1" applyFont="1" applyBorder="1" applyAlignment="1">
      <alignment vertical="top"/>
    </xf>
    <xf numFmtId="166" fontId="26" fillId="0" borderId="4" xfId="2" applyNumberFormat="1" applyFont="1" applyBorder="1" applyAlignment="1">
      <alignment vertical="top"/>
    </xf>
    <xf numFmtId="166" fontId="30" fillId="0" borderId="10" xfId="0" applyNumberFormat="1" applyFont="1" applyBorder="1" applyAlignment="1">
      <alignment vertical="top"/>
    </xf>
    <xf numFmtId="3" fontId="26" fillId="0" borderId="8" xfId="1" applyNumberFormat="1" applyFont="1" applyBorder="1" applyAlignment="1">
      <alignment vertical="top"/>
    </xf>
    <xf numFmtId="166" fontId="26" fillId="0" borderId="6" xfId="0" applyNumberFormat="1" applyFont="1" applyBorder="1" applyAlignment="1">
      <alignment vertical="top"/>
    </xf>
    <xf numFmtId="3" fontId="26" fillId="0" borderId="32" xfId="0" applyNumberFormat="1" applyFont="1" applyBorder="1" applyAlignment="1" applyProtection="1">
      <alignment vertical="top"/>
    </xf>
    <xf numFmtId="3" fontId="30" fillId="0" borderId="25" xfId="0" applyNumberFormat="1" applyFont="1" applyBorder="1" applyAlignment="1">
      <alignment vertical="top"/>
    </xf>
    <xf numFmtId="166" fontId="30" fillId="0" borderId="12" xfId="0" applyNumberFormat="1" applyFont="1" applyBorder="1" applyAlignment="1">
      <alignment vertical="top"/>
    </xf>
    <xf numFmtId="0" fontId="26" fillId="0" borderId="0" xfId="0" applyFont="1" applyAlignment="1">
      <alignment vertical="top"/>
    </xf>
    <xf numFmtId="166" fontId="26" fillId="0" borderId="0" xfId="0" applyNumberFormat="1" applyFont="1" applyAlignment="1">
      <alignment vertical="top"/>
    </xf>
    <xf numFmtId="2" fontId="26" fillId="0" borderId="3" xfId="0" applyNumberFormat="1" applyFont="1" applyBorder="1" applyAlignment="1">
      <alignment vertical="top"/>
    </xf>
    <xf numFmtId="2" fontId="26" fillId="0" borderId="1" xfId="0" applyNumberFormat="1" applyFont="1" applyBorder="1" applyAlignment="1">
      <alignment vertical="top"/>
    </xf>
    <xf numFmtId="3" fontId="26" fillId="0" borderId="1" xfId="0" applyNumberFormat="1" applyFont="1" applyBorder="1" applyAlignment="1">
      <alignment vertical="top"/>
    </xf>
    <xf numFmtId="0" fontId="26" fillId="0" borderId="1" xfId="0" applyFont="1" applyBorder="1" applyAlignment="1">
      <alignment horizontal="right" vertical="top"/>
    </xf>
    <xf numFmtId="166" fontId="26" fillId="0" borderId="2" xfId="0" applyNumberFormat="1" applyFont="1" applyBorder="1" applyAlignment="1">
      <alignment horizontal="right" vertical="top"/>
    </xf>
    <xf numFmtId="165" fontId="26" fillId="0" borderId="1" xfId="1" applyFont="1" applyBorder="1" applyAlignment="1">
      <alignment vertical="top"/>
    </xf>
    <xf numFmtId="165" fontId="26" fillId="0" borderId="7" xfId="1" applyFont="1" applyBorder="1" applyAlignment="1">
      <alignment vertical="top"/>
    </xf>
    <xf numFmtId="3" fontId="26" fillId="0" borderId="3" xfId="0" applyNumberFormat="1" applyFont="1" applyBorder="1" applyAlignment="1">
      <alignment vertical="top"/>
    </xf>
    <xf numFmtId="3" fontId="26" fillId="0" borderId="1" xfId="0" applyNumberFormat="1" applyFont="1" applyBorder="1" applyAlignment="1">
      <alignment horizontal="right" vertical="top"/>
    </xf>
    <xf numFmtId="9" fontId="26" fillId="0" borderId="7" xfId="2" applyFont="1" applyBorder="1" applyAlignment="1">
      <alignment vertical="top"/>
    </xf>
    <xf numFmtId="3" fontId="26" fillId="0" borderId="7" xfId="0" applyNumberFormat="1" applyFont="1" applyBorder="1" applyAlignment="1">
      <alignment vertical="top"/>
    </xf>
    <xf numFmtId="166" fontId="26" fillId="0" borderId="10" xfId="2" applyNumberFormat="1" applyFont="1" applyBorder="1" applyAlignment="1">
      <alignment vertical="top"/>
    </xf>
    <xf numFmtId="170" fontId="26" fillId="0" borderId="1" xfId="0" applyNumberFormat="1" applyFont="1" applyBorder="1" applyAlignment="1">
      <alignment vertical="top"/>
    </xf>
    <xf numFmtId="170" fontId="26" fillId="0" borderId="7" xfId="0" applyNumberFormat="1" applyFont="1" applyBorder="1" applyAlignment="1">
      <alignment vertical="top"/>
    </xf>
    <xf numFmtId="9" fontId="26" fillId="0" borderId="3" xfId="2" applyFont="1" applyBorder="1" applyAlignment="1">
      <alignment vertical="top"/>
    </xf>
    <xf numFmtId="3" fontId="26" fillId="0" borderId="1" xfId="1" applyNumberFormat="1" applyFont="1" applyBorder="1" applyAlignment="1">
      <alignment vertical="top"/>
    </xf>
    <xf numFmtId="166" fontId="26" fillId="0" borderId="3" xfId="0" applyNumberFormat="1" applyFont="1" applyBorder="1" applyAlignment="1">
      <alignment vertical="top"/>
    </xf>
    <xf numFmtId="0" fontId="26" fillId="0" borderId="20" xfId="0" applyFont="1" applyBorder="1" applyAlignment="1">
      <alignment vertical="top"/>
    </xf>
    <xf numFmtId="166" fontId="26" fillId="0" borderId="1" xfId="0" applyNumberFormat="1" applyFont="1" applyBorder="1" applyAlignment="1">
      <alignment vertical="top"/>
    </xf>
    <xf numFmtId="166" fontId="26" fillId="0" borderId="7" xfId="0" applyNumberFormat="1" applyFont="1" applyBorder="1" applyAlignment="1">
      <alignment vertical="top"/>
    </xf>
    <xf numFmtId="0" fontId="26" fillId="0" borderId="10" xfId="0" applyFont="1" applyBorder="1" applyAlignment="1">
      <alignment vertical="top"/>
    </xf>
    <xf numFmtId="173" fontId="0" fillId="0" borderId="0" xfId="0" applyNumberFormat="1"/>
    <xf numFmtId="9" fontId="0" fillId="4" borderId="19" xfId="0" applyNumberFormat="1" applyFill="1" applyBorder="1" applyProtection="1">
      <protection locked="0"/>
    </xf>
    <xf numFmtId="9" fontId="0" fillId="4" borderId="26" xfId="0" applyNumberFormat="1" applyFill="1" applyBorder="1" applyProtection="1">
      <protection locked="0"/>
    </xf>
    <xf numFmtId="9" fontId="0" fillId="4" borderId="25" xfId="0" applyNumberFormat="1" applyFill="1" applyBorder="1" applyProtection="1">
      <protection locked="0"/>
    </xf>
    <xf numFmtId="9" fontId="0" fillId="4" borderId="27" xfId="0" applyNumberFormat="1" applyFill="1" applyBorder="1" applyProtection="1">
      <protection locked="0"/>
    </xf>
    <xf numFmtId="9" fontId="0" fillId="4" borderId="0" xfId="0" applyNumberFormat="1" applyFill="1" applyBorder="1" applyProtection="1">
      <protection locked="0"/>
    </xf>
    <xf numFmtId="166" fontId="0" fillId="4" borderId="19" xfId="0" applyNumberFormat="1" applyFill="1" applyBorder="1" applyProtection="1">
      <protection locked="0"/>
    </xf>
    <xf numFmtId="16" fontId="0" fillId="4" borderId="27" xfId="0" applyNumberFormat="1" applyFill="1" applyBorder="1" applyProtection="1">
      <protection locked="0"/>
    </xf>
    <xf numFmtId="10" fontId="0" fillId="4" borderId="27" xfId="0" applyNumberFormat="1" applyFill="1" applyBorder="1" applyProtection="1">
      <protection locked="0"/>
    </xf>
    <xf numFmtId="0" fontId="0" fillId="6" borderId="17" xfId="0" applyFill="1" applyBorder="1" applyAlignment="1">
      <alignment horizontal="center" wrapText="1"/>
    </xf>
    <xf numFmtId="171" fontId="0" fillId="5" borderId="25" xfId="0" applyNumberFormat="1" applyFill="1" applyBorder="1"/>
    <xf numFmtId="171" fontId="0" fillId="6" borderId="0" xfId="0" applyNumberFormat="1" applyFill="1"/>
    <xf numFmtId="171" fontId="0" fillId="6" borderId="17" xfId="0" applyNumberFormat="1" applyFill="1" applyBorder="1" applyAlignment="1">
      <alignment horizontal="center"/>
    </xf>
    <xf numFmtId="0" fontId="0" fillId="6" borderId="26" xfId="0" applyFill="1" applyBorder="1" applyAlignment="1">
      <alignment horizontal="center"/>
    </xf>
    <xf numFmtId="0" fontId="0" fillId="6" borderId="20" xfId="0" applyFill="1" applyBorder="1" applyAlignment="1">
      <alignment horizontal="center"/>
    </xf>
    <xf numFmtId="0" fontId="0" fillId="6" borderId="3" xfId="0" applyFill="1" applyBorder="1" applyAlignment="1">
      <alignment horizontal="left"/>
    </xf>
    <xf numFmtId="171" fontId="0" fillId="6" borderId="10" xfId="0" applyNumberFormat="1" applyFill="1" applyBorder="1" applyAlignment="1">
      <alignment horizontal="center"/>
    </xf>
    <xf numFmtId="0" fontId="0" fillId="6" borderId="10" xfId="0" applyFill="1" applyBorder="1" applyAlignment="1">
      <alignment horizontal="center"/>
    </xf>
    <xf numFmtId="0" fontId="0" fillId="4" borderId="12" xfId="0" applyFill="1" applyBorder="1"/>
    <xf numFmtId="171" fontId="0" fillId="4" borderId="10" xfId="0" applyNumberFormat="1" applyFill="1" applyBorder="1" applyProtection="1">
      <protection locked="0"/>
    </xf>
    <xf numFmtId="0" fontId="0" fillId="6" borderId="2" xfId="0" applyFill="1" applyBorder="1" applyProtection="1"/>
    <xf numFmtId="171" fontId="0" fillId="4" borderId="20" xfId="0" applyNumberFormat="1" applyFill="1" applyBorder="1" applyProtection="1">
      <protection locked="0"/>
    </xf>
    <xf numFmtId="166" fontId="0" fillId="4" borderId="26" xfId="0" applyNumberFormat="1" applyFill="1" applyBorder="1" applyProtection="1">
      <protection locked="0"/>
    </xf>
    <xf numFmtId="171" fontId="0" fillId="4" borderId="12" xfId="0" applyNumberFormat="1" applyFill="1" applyBorder="1" applyProtection="1">
      <protection locked="0"/>
    </xf>
    <xf numFmtId="166" fontId="0" fillId="4" borderId="25" xfId="0" applyNumberFormat="1" applyFill="1" applyBorder="1" applyProtection="1">
      <protection locked="0"/>
    </xf>
    <xf numFmtId="0" fontId="0" fillId="4" borderId="2" xfId="0" applyFill="1" applyBorder="1"/>
    <xf numFmtId="171" fontId="0" fillId="4" borderId="2" xfId="0" applyNumberFormat="1" applyFill="1" applyBorder="1" applyProtection="1">
      <protection locked="0"/>
    </xf>
    <xf numFmtId="0" fontId="0" fillId="4" borderId="18" xfId="0" applyFill="1" applyBorder="1" applyProtection="1">
      <protection locked="0"/>
    </xf>
    <xf numFmtId="0" fontId="0" fillId="4" borderId="7" xfId="0" applyFill="1" applyBorder="1" applyProtection="1">
      <protection locked="0"/>
    </xf>
    <xf numFmtId="0" fontId="0" fillId="4" borderId="10" xfId="0" applyFill="1" applyBorder="1"/>
    <xf numFmtId="166" fontId="0" fillId="4" borderId="9" xfId="0" applyNumberFormat="1" applyFill="1" applyBorder="1" applyProtection="1">
      <protection locked="0"/>
    </xf>
    <xf numFmtId="174" fontId="0" fillId="6" borderId="55" xfId="0" applyNumberFormat="1" applyFill="1" applyBorder="1"/>
    <xf numFmtId="0" fontId="0" fillId="6" borderId="57" xfId="0" applyFill="1" applyBorder="1"/>
    <xf numFmtId="0" fontId="0" fillId="6" borderId="57" xfId="0" applyFill="1" applyBorder="1" applyAlignment="1">
      <alignment horizontal="right"/>
    </xf>
    <xf numFmtId="174" fontId="0" fillId="6" borderId="54" xfId="0" applyNumberFormat="1" applyFill="1" applyBorder="1"/>
    <xf numFmtId="0" fontId="0" fillId="5" borderId="12" xfId="0" applyFill="1" applyBorder="1"/>
    <xf numFmtId="171" fontId="0" fillId="6" borderId="26" xfId="0" applyNumberFormat="1" applyFill="1" applyBorder="1"/>
    <xf numFmtId="174" fontId="0" fillId="6" borderId="17" xfId="0" applyNumberFormat="1" applyFill="1" applyBorder="1"/>
    <xf numFmtId="171" fontId="0" fillId="7" borderId="27" xfId="0" applyNumberFormat="1" applyFill="1" applyBorder="1"/>
    <xf numFmtId="171" fontId="0" fillId="7" borderId="18" xfId="0" applyNumberFormat="1" applyFill="1" applyBorder="1"/>
    <xf numFmtId="174" fontId="0" fillId="4" borderId="27" xfId="0" applyNumberFormat="1" applyFill="1" applyBorder="1" applyProtection="1">
      <protection locked="0"/>
    </xf>
    <xf numFmtId="0" fontId="0" fillId="7" borderId="17" xfId="0" applyFill="1" applyBorder="1"/>
    <xf numFmtId="171" fontId="0" fillId="6" borderId="25" xfId="0" applyNumberFormat="1" applyFill="1" applyBorder="1"/>
    <xf numFmtId="174" fontId="0" fillId="6" borderId="27" xfId="0" applyNumberFormat="1" applyFill="1" applyBorder="1"/>
    <xf numFmtId="174" fontId="0" fillId="4" borderId="18" xfId="0" applyNumberFormat="1" applyFill="1" applyBorder="1" applyProtection="1">
      <protection locked="0"/>
    </xf>
    <xf numFmtId="174" fontId="0" fillId="6" borderId="0" xfId="0" applyNumberFormat="1" applyFill="1"/>
    <xf numFmtId="171" fontId="0" fillId="6" borderId="54" xfId="0" applyNumberFormat="1" applyFill="1" applyBorder="1"/>
    <xf numFmtId="174" fontId="0" fillId="6" borderId="0" xfId="0" applyNumberFormat="1" applyFill="1" applyBorder="1"/>
    <xf numFmtId="0" fontId="0" fillId="7" borderId="19" xfId="0" applyFill="1" applyBorder="1"/>
    <xf numFmtId="171" fontId="0" fillId="6" borderId="12" xfId="0" applyNumberFormat="1" applyFill="1" applyBorder="1"/>
    <xf numFmtId="174" fontId="0" fillId="4" borderId="26" xfId="0" applyNumberFormat="1" applyFill="1" applyBorder="1" applyProtection="1">
      <protection locked="0"/>
    </xf>
    <xf numFmtId="174" fontId="0" fillId="4" borderId="11" xfId="0" applyNumberFormat="1" applyFill="1" applyBorder="1" applyProtection="1">
      <protection locked="0"/>
    </xf>
    <xf numFmtId="171" fontId="0" fillId="6" borderId="57" xfId="0" applyNumberFormat="1" applyFill="1" applyBorder="1"/>
    <xf numFmtId="174" fontId="0" fillId="4" borderId="9" xfId="0" applyNumberFormat="1" applyFill="1" applyBorder="1" applyProtection="1">
      <protection locked="0"/>
    </xf>
    <xf numFmtId="174" fontId="0" fillId="6" borderId="12" xfId="0" applyNumberFormat="1" applyFill="1" applyBorder="1"/>
    <xf numFmtId="171" fontId="0" fillId="6" borderId="20" xfId="0" applyNumberFormat="1" applyFill="1" applyBorder="1"/>
    <xf numFmtId="174" fontId="0" fillId="6" borderId="19" xfId="0" applyNumberFormat="1" applyFill="1" applyBorder="1"/>
    <xf numFmtId="174" fontId="0" fillId="4" borderId="19" xfId="0" applyNumberFormat="1" applyFill="1" applyBorder="1" applyProtection="1">
      <protection locked="0"/>
    </xf>
    <xf numFmtId="171" fontId="0" fillId="6" borderId="10" xfId="0" applyNumberFormat="1" applyFill="1" applyBorder="1"/>
    <xf numFmtId="3" fontId="0" fillId="4" borderId="27" xfId="0" applyNumberFormat="1" applyFill="1" applyBorder="1" applyProtection="1">
      <protection locked="0"/>
    </xf>
    <xf numFmtId="10" fontId="33" fillId="4" borderId="0" xfId="0" applyNumberFormat="1" applyFont="1" applyFill="1" applyBorder="1" applyProtection="1">
      <protection locked="0"/>
    </xf>
    <xf numFmtId="175" fontId="0" fillId="0" borderId="17" xfId="0" applyNumberFormat="1" applyFill="1" applyBorder="1"/>
    <xf numFmtId="175" fontId="0" fillId="0" borderId="58" xfId="0" applyNumberFormat="1" applyFill="1" applyBorder="1"/>
    <xf numFmtId="0" fontId="0" fillId="7" borderId="59" xfId="0" applyFill="1" applyBorder="1"/>
    <xf numFmtId="0" fontId="0" fillId="6" borderId="60" xfId="0" applyFill="1" applyBorder="1"/>
    <xf numFmtId="174" fontId="0" fillId="4" borderId="58" xfId="0" applyNumberFormat="1" applyFill="1" applyBorder="1" applyProtection="1">
      <protection locked="0"/>
    </xf>
    <xf numFmtId="37" fontId="26" fillId="0" borderId="18" xfId="0" applyNumberFormat="1" applyFont="1" applyBorder="1" applyAlignment="1" applyProtection="1">
      <alignment horizontal="left" vertical="top" wrapText="1"/>
    </xf>
    <xf numFmtId="176" fontId="4" fillId="0" borderId="0" xfId="0" applyNumberFormat="1" applyFont="1"/>
    <xf numFmtId="176" fontId="4" fillId="0" borderId="0" xfId="0" applyNumberFormat="1" applyFont="1" applyAlignment="1">
      <alignment vertical="top"/>
    </xf>
    <xf numFmtId="0" fontId="34" fillId="6" borderId="1" xfId="0" applyFont="1" applyFill="1" applyBorder="1" applyProtection="1"/>
    <xf numFmtId="0" fontId="0" fillId="6" borderId="11" xfId="0" applyFill="1" applyBorder="1" applyAlignment="1">
      <alignment horizontal="center"/>
    </xf>
    <xf numFmtId="0" fontId="0" fillId="6" borderId="12" xfId="0" applyFill="1" applyBorder="1" applyAlignment="1">
      <alignment horizontal="center"/>
    </xf>
    <xf numFmtId="0" fontId="0" fillId="6" borderId="56" xfId="0" applyFill="1" applyBorder="1" applyAlignment="1">
      <alignment horizontal="center"/>
    </xf>
  </cellXfs>
  <cellStyles count="5">
    <cellStyle name="Komma" xfId="1" builtinId="3"/>
    <cellStyle name="Procent" xfId="2" builtinId="5"/>
    <cellStyle name="Standaard" xfId="0" builtinId="0"/>
    <cellStyle name="Standaard_B" xfId="3"/>
    <cellStyle name="Valuta" xfId="4"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259080</xdr:colOff>
          <xdr:row>4</xdr:row>
          <xdr:rowOff>22860</xdr:rowOff>
        </xdr:from>
        <xdr:to>
          <xdr:col>0</xdr:col>
          <xdr:colOff>1150620</xdr:colOff>
          <xdr:row>5</xdr:row>
          <xdr:rowOff>38100</xdr:rowOff>
        </xdr:to>
        <xdr:sp macro="" textlink="">
          <xdr:nvSpPr>
            <xdr:cNvPr id="1037" name="Butto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Ga naar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266700</xdr:colOff>
          <xdr:row>6</xdr:row>
          <xdr:rowOff>7620</xdr:rowOff>
        </xdr:from>
        <xdr:to>
          <xdr:col>0</xdr:col>
          <xdr:colOff>1173480</xdr:colOff>
          <xdr:row>7</xdr:row>
          <xdr:rowOff>22860</xdr:rowOff>
        </xdr:to>
        <xdr:sp macro="" textlink="">
          <xdr:nvSpPr>
            <xdr:cNvPr id="1038" name="Butto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274320</xdr:colOff>
          <xdr:row>8</xdr:row>
          <xdr:rowOff>190500</xdr:rowOff>
        </xdr:from>
        <xdr:to>
          <xdr:col>0</xdr:col>
          <xdr:colOff>1150620</xdr:colOff>
          <xdr:row>9</xdr:row>
          <xdr:rowOff>152400</xdr:rowOff>
        </xdr:to>
        <xdr:sp macro="" textlink="">
          <xdr:nvSpPr>
            <xdr:cNvPr id="1039" name="Butto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Ga naar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297180</xdr:colOff>
          <xdr:row>11</xdr:row>
          <xdr:rowOff>0</xdr:rowOff>
        </xdr:from>
        <xdr:to>
          <xdr:col>0</xdr:col>
          <xdr:colOff>1165860</xdr:colOff>
          <xdr:row>12</xdr:row>
          <xdr:rowOff>0</xdr:rowOff>
        </xdr:to>
        <xdr:sp macro="" textlink="">
          <xdr:nvSpPr>
            <xdr:cNvPr id="1040" name="Butto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15</xdr:row>
          <xdr:rowOff>22860</xdr:rowOff>
        </xdr:from>
        <xdr:to>
          <xdr:col>0</xdr:col>
          <xdr:colOff>1135380</xdr:colOff>
          <xdr:row>16</xdr:row>
          <xdr:rowOff>22860</xdr:rowOff>
        </xdr:to>
        <xdr:sp macro="" textlink="">
          <xdr:nvSpPr>
            <xdr:cNvPr id="1041" name="Butto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Ga naar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16</xdr:row>
          <xdr:rowOff>152400</xdr:rowOff>
        </xdr:from>
        <xdr:to>
          <xdr:col>0</xdr:col>
          <xdr:colOff>1135380</xdr:colOff>
          <xdr:row>17</xdr:row>
          <xdr:rowOff>152400</xdr:rowOff>
        </xdr:to>
        <xdr:sp macro="" textlink="">
          <xdr:nvSpPr>
            <xdr:cNvPr id="1042" name="Butto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20</xdr:row>
          <xdr:rowOff>38100</xdr:rowOff>
        </xdr:from>
        <xdr:to>
          <xdr:col>0</xdr:col>
          <xdr:colOff>1135380</xdr:colOff>
          <xdr:row>21</xdr:row>
          <xdr:rowOff>38100</xdr:rowOff>
        </xdr:to>
        <xdr:sp macro="" textlink="">
          <xdr:nvSpPr>
            <xdr:cNvPr id="1043" name="Butto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Ga naar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22</xdr:row>
          <xdr:rowOff>38100</xdr:rowOff>
        </xdr:from>
        <xdr:to>
          <xdr:col>0</xdr:col>
          <xdr:colOff>1135380</xdr:colOff>
          <xdr:row>23</xdr:row>
          <xdr:rowOff>38100</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25</xdr:row>
          <xdr:rowOff>38100</xdr:rowOff>
        </xdr:from>
        <xdr:to>
          <xdr:col>0</xdr:col>
          <xdr:colOff>1135380</xdr:colOff>
          <xdr:row>26</xdr:row>
          <xdr:rowOff>38100</xdr:rowOff>
        </xdr:to>
        <xdr:sp macro="" textlink="">
          <xdr:nvSpPr>
            <xdr:cNvPr id="1045" name="Butto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Ga naar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259080</xdr:colOff>
          <xdr:row>27</xdr:row>
          <xdr:rowOff>38100</xdr:rowOff>
        </xdr:from>
        <xdr:to>
          <xdr:col>0</xdr:col>
          <xdr:colOff>1135380</xdr:colOff>
          <xdr:row>28</xdr:row>
          <xdr:rowOff>38100</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xdr:twoCellAnchor>
    </mc:Choice>
    <mc:Fallback/>
  </mc:AlternateContent>
  <xdr:twoCellAnchor>
    <xdr:from>
      <xdr:col>1</xdr:col>
      <xdr:colOff>228600</xdr:colOff>
      <xdr:row>7</xdr:row>
      <xdr:rowOff>104775</xdr:rowOff>
    </xdr:from>
    <xdr:to>
      <xdr:col>6</xdr:col>
      <xdr:colOff>485775</xdr:colOff>
      <xdr:row>29</xdr:row>
      <xdr:rowOff>57150</xdr:rowOff>
    </xdr:to>
    <xdr:sp macro="" textlink="" fLocksText="0">
      <xdr:nvSpPr>
        <xdr:cNvPr id="1047" name="Tekst 23"/>
        <xdr:cNvSpPr txBox="1">
          <a:spLocks noChangeArrowheads="1"/>
        </xdr:cNvSpPr>
      </xdr:nvSpPr>
      <xdr:spPr bwMode="auto">
        <a:xfrm>
          <a:off x="1685925" y="1428750"/>
          <a:ext cx="3876675" cy="3667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nl-NL"/>
        </a:p>
        <a:p>
          <a:endParaRPr lang="nl-NL"/>
        </a:p>
        <a:p>
          <a:r>
            <a:rPr lang="nl-NL"/>
            <a:t>invoermodel</a:t>
          </a:r>
          <a:r>
            <a:rPr lang="nl-NL" baseline="0"/>
            <a:t> opdracht loonbedrijf </a:t>
          </a:r>
          <a:endParaRPr lang="nl-NL"/>
        </a:p>
      </xdr:txBody>
    </xdr:sp>
    <xdr:clientData fLocksWithSheet="0"/>
  </xdr:twoCellAnchor>
  <xdr:twoCellAnchor editAs="oneCell">
    <xdr:from>
      <xdr:col>1</xdr:col>
      <xdr:colOff>409575</xdr:colOff>
      <xdr:row>8</xdr:row>
      <xdr:rowOff>95250</xdr:rowOff>
    </xdr:from>
    <xdr:to>
      <xdr:col>2</xdr:col>
      <xdr:colOff>419100</xdr:colOff>
      <xdr:row>9</xdr:row>
      <xdr:rowOff>66675</xdr:rowOff>
    </xdr:to>
    <xdr:pic>
      <xdr:nvPicPr>
        <xdr:cNvPr id="14" name="Afbeelding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1581150"/>
          <a:ext cx="6762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45</xdr:row>
      <xdr:rowOff>0</xdr:rowOff>
    </xdr:from>
    <xdr:to>
      <xdr:col>5</xdr:col>
      <xdr:colOff>9525</xdr:colOff>
      <xdr:row>59</xdr:row>
      <xdr:rowOff>9525</xdr:rowOff>
    </xdr:to>
    <xdr:sp macro="" textlink="">
      <xdr:nvSpPr>
        <xdr:cNvPr id="2052" name="Rectangle 4"/>
        <xdr:cNvSpPr>
          <a:spLocks noChangeArrowheads="1"/>
        </xdr:cNvSpPr>
      </xdr:nvSpPr>
      <xdr:spPr bwMode="auto">
        <a:xfrm>
          <a:off x="0" y="7629525"/>
          <a:ext cx="4610100" cy="2600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33</xdr:row>
      <xdr:rowOff>0</xdr:rowOff>
    </xdr:from>
    <xdr:to>
      <xdr:col>5</xdr:col>
      <xdr:colOff>0</xdr:colOff>
      <xdr:row>43</xdr:row>
      <xdr:rowOff>0</xdr:rowOff>
    </xdr:to>
    <xdr:sp macro="" textlink="">
      <xdr:nvSpPr>
        <xdr:cNvPr id="2053" name="Rectangle 5"/>
        <xdr:cNvSpPr>
          <a:spLocks noChangeArrowheads="1"/>
        </xdr:cNvSpPr>
      </xdr:nvSpPr>
      <xdr:spPr bwMode="auto">
        <a:xfrm>
          <a:off x="0" y="5486400"/>
          <a:ext cx="4600575" cy="17811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3</xdr:col>
          <xdr:colOff>487680</xdr:colOff>
          <xdr:row>61</xdr:row>
          <xdr:rowOff>22860</xdr:rowOff>
        </xdr:from>
        <xdr:to>
          <xdr:col>4</xdr:col>
          <xdr:colOff>723900</xdr:colOff>
          <xdr:row>63</xdr:row>
          <xdr:rowOff>68580</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Naar openingspagina</a:t>
              </a:r>
            </a:p>
          </xdr:txBody>
        </xdr:sp>
        <xdr:clientData fPrintsWithSheet="0"/>
      </xdr:twoCellAnchor>
    </mc:Choice>
    <mc:Fallback/>
  </mc:AlternateContent>
  <xdr:twoCellAnchor>
    <xdr:from>
      <xdr:col>0</xdr:col>
      <xdr:colOff>0</xdr:colOff>
      <xdr:row>3</xdr:row>
      <xdr:rowOff>0</xdr:rowOff>
    </xdr:from>
    <xdr:to>
      <xdr:col>5</xdr:col>
      <xdr:colOff>0</xdr:colOff>
      <xdr:row>31</xdr:row>
      <xdr:rowOff>0</xdr:rowOff>
    </xdr:to>
    <xdr:sp macro="" textlink="">
      <xdr:nvSpPr>
        <xdr:cNvPr id="2056" name="Rectangle 8"/>
        <xdr:cNvSpPr>
          <a:spLocks noChangeArrowheads="1"/>
        </xdr:cNvSpPr>
      </xdr:nvSpPr>
      <xdr:spPr bwMode="auto">
        <a:xfrm>
          <a:off x="0" y="523875"/>
          <a:ext cx="4600575" cy="46005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0</xdr:col>
          <xdr:colOff>655320</xdr:colOff>
          <xdr:row>60</xdr:row>
          <xdr:rowOff>152400</xdr:rowOff>
        </xdr:from>
        <xdr:to>
          <xdr:col>1</xdr:col>
          <xdr:colOff>457200</xdr:colOff>
          <xdr:row>63</xdr:row>
          <xdr:rowOff>0</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58</xdr:row>
      <xdr:rowOff>0</xdr:rowOff>
    </xdr:to>
    <xdr:sp macro="" textlink="">
      <xdr:nvSpPr>
        <xdr:cNvPr id="4097" name="Rectangle 1"/>
        <xdr:cNvSpPr>
          <a:spLocks noChangeArrowheads="1"/>
        </xdr:cNvSpPr>
      </xdr:nvSpPr>
      <xdr:spPr bwMode="auto">
        <a:xfrm>
          <a:off x="0" y="200025"/>
          <a:ext cx="4705350" cy="96012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3</xdr:col>
          <xdr:colOff>22860</xdr:colOff>
          <xdr:row>60</xdr:row>
          <xdr:rowOff>30480</xdr:rowOff>
        </xdr:from>
        <xdr:to>
          <xdr:col>4</xdr:col>
          <xdr:colOff>289560</xdr:colOff>
          <xdr:row>62</xdr:row>
          <xdr:rowOff>114300</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Naar openingspagina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807720</xdr:colOff>
          <xdr:row>60</xdr:row>
          <xdr:rowOff>60960</xdr:rowOff>
        </xdr:from>
        <xdr:to>
          <xdr:col>1</xdr:col>
          <xdr:colOff>769620</xdr:colOff>
          <xdr:row>62</xdr:row>
          <xdr:rowOff>114300</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198120</xdr:colOff>
          <xdr:row>40</xdr:row>
          <xdr:rowOff>68580</xdr:rowOff>
        </xdr:from>
        <xdr:to>
          <xdr:col>7</xdr:col>
          <xdr:colOff>152400</xdr:colOff>
          <xdr:row>42</xdr:row>
          <xdr:rowOff>152400</xdr:rowOff>
        </xdr:to>
        <xdr:sp macro="" textlink="">
          <xdr:nvSpPr>
            <xdr:cNvPr id="5126" name="Button 6" hidden="1">
              <a:extLst>
                <a:ext uri="{63B3BB69-23CF-44E3-9099-C40C66FF867C}">
                  <a14:compatExt spid="_x0000_s5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Naar openingspagina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563880</xdr:colOff>
          <xdr:row>38</xdr:row>
          <xdr:rowOff>114300</xdr:rowOff>
        </xdr:from>
        <xdr:to>
          <xdr:col>9</xdr:col>
          <xdr:colOff>487680</xdr:colOff>
          <xdr:row>39</xdr:row>
          <xdr:rowOff>121920</xdr:rowOff>
        </xdr:to>
        <xdr:sp macro="" textlink="">
          <xdr:nvSpPr>
            <xdr:cNvPr id="5127" name="Button 7" hidden="1">
              <a:extLst>
                <a:ext uri="{63B3BB69-23CF-44E3-9099-C40C66FF867C}">
                  <a14:compatExt spid="_x0000_s5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Extra rij invoegen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518160</xdr:colOff>
          <xdr:row>40</xdr:row>
          <xdr:rowOff>106680</xdr:rowOff>
        </xdr:from>
        <xdr:to>
          <xdr:col>3</xdr:col>
          <xdr:colOff>411480</xdr:colOff>
          <xdr:row>43</xdr:row>
          <xdr:rowOff>0</xdr:rowOff>
        </xdr:to>
        <xdr:sp macro="" textlink="">
          <xdr:nvSpPr>
            <xdr:cNvPr id="5130" name="Button 10" hidden="1">
              <a:extLst>
                <a:ext uri="{63B3BB69-23CF-44E3-9099-C40C66FF867C}">
                  <a14:compatExt spid="_x0000_s5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xdr:twoCellAnchor>
    <xdr:from>
      <xdr:col>0</xdr:col>
      <xdr:colOff>0</xdr:colOff>
      <xdr:row>1</xdr:row>
      <xdr:rowOff>0</xdr:rowOff>
    </xdr:from>
    <xdr:to>
      <xdr:col>6</xdr:col>
      <xdr:colOff>0</xdr:colOff>
      <xdr:row>22</xdr:row>
      <xdr:rowOff>0</xdr:rowOff>
    </xdr:to>
    <xdr:sp macro="" textlink="">
      <xdr:nvSpPr>
        <xdr:cNvPr id="5131" name="Rectangle 11"/>
        <xdr:cNvSpPr>
          <a:spLocks noChangeArrowheads="1"/>
        </xdr:cNvSpPr>
      </xdr:nvSpPr>
      <xdr:spPr bwMode="auto">
        <a:xfrm>
          <a:off x="0" y="200025"/>
          <a:ext cx="3981450" cy="3476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25</xdr:row>
      <xdr:rowOff>9525</xdr:rowOff>
    </xdr:from>
    <xdr:to>
      <xdr:col>11</xdr:col>
      <xdr:colOff>0</xdr:colOff>
      <xdr:row>36</xdr:row>
      <xdr:rowOff>9525</xdr:rowOff>
    </xdr:to>
    <xdr:sp macro="" textlink="">
      <xdr:nvSpPr>
        <xdr:cNvPr id="5132" name="Rectangle 12"/>
        <xdr:cNvSpPr>
          <a:spLocks noChangeArrowheads="1"/>
        </xdr:cNvSpPr>
      </xdr:nvSpPr>
      <xdr:spPr bwMode="auto">
        <a:xfrm>
          <a:off x="0" y="4210050"/>
          <a:ext cx="6838950" cy="2105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4</xdr:row>
      <xdr:rowOff>0</xdr:rowOff>
    </xdr:to>
    <xdr:sp macro="" textlink="">
      <xdr:nvSpPr>
        <xdr:cNvPr id="6145" name="Rectangle 1"/>
        <xdr:cNvSpPr>
          <a:spLocks noChangeArrowheads="1"/>
        </xdr:cNvSpPr>
      </xdr:nvSpPr>
      <xdr:spPr bwMode="auto">
        <a:xfrm>
          <a:off x="0" y="200025"/>
          <a:ext cx="4171950" cy="571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15</xdr:row>
      <xdr:rowOff>190500</xdr:rowOff>
    </xdr:from>
    <xdr:to>
      <xdr:col>5</xdr:col>
      <xdr:colOff>0</xdr:colOff>
      <xdr:row>47</xdr:row>
      <xdr:rowOff>466725</xdr:rowOff>
    </xdr:to>
    <xdr:sp macro="" textlink="">
      <xdr:nvSpPr>
        <xdr:cNvPr id="6146" name="Rectangle 2"/>
        <xdr:cNvSpPr>
          <a:spLocks noChangeArrowheads="1"/>
        </xdr:cNvSpPr>
      </xdr:nvSpPr>
      <xdr:spPr bwMode="auto">
        <a:xfrm>
          <a:off x="0" y="2733675"/>
          <a:ext cx="4171950" cy="5495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62</xdr:row>
      <xdr:rowOff>0</xdr:rowOff>
    </xdr:from>
    <xdr:to>
      <xdr:col>5</xdr:col>
      <xdr:colOff>0</xdr:colOff>
      <xdr:row>91</xdr:row>
      <xdr:rowOff>0</xdr:rowOff>
    </xdr:to>
    <xdr:sp macro="" textlink="">
      <xdr:nvSpPr>
        <xdr:cNvPr id="6148" name="Rectangle 4"/>
        <xdr:cNvSpPr>
          <a:spLocks noChangeArrowheads="1"/>
        </xdr:cNvSpPr>
      </xdr:nvSpPr>
      <xdr:spPr bwMode="auto">
        <a:xfrm>
          <a:off x="0" y="10572750"/>
          <a:ext cx="4171950" cy="48863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93</xdr:row>
      <xdr:rowOff>0</xdr:rowOff>
    </xdr:from>
    <xdr:to>
      <xdr:col>5</xdr:col>
      <xdr:colOff>0</xdr:colOff>
      <xdr:row>106</xdr:row>
      <xdr:rowOff>0</xdr:rowOff>
    </xdr:to>
    <xdr:sp macro="" textlink="">
      <xdr:nvSpPr>
        <xdr:cNvPr id="6149" name="Rectangle 5"/>
        <xdr:cNvSpPr>
          <a:spLocks noChangeArrowheads="1"/>
        </xdr:cNvSpPr>
      </xdr:nvSpPr>
      <xdr:spPr bwMode="auto">
        <a:xfrm>
          <a:off x="0" y="15782925"/>
          <a:ext cx="4171950" cy="2133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49</xdr:row>
      <xdr:rowOff>190500</xdr:rowOff>
    </xdr:from>
    <xdr:to>
      <xdr:col>5</xdr:col>
      <xdr:colOff>0</xdr:colOff>
      <xdr:row>60</xdr:row>
      <xdr:rowOff>0</xdr:rowOff>
    </xdr:to>
    <xdr:sp macro="" textlink="">
      <xdr:nvSpPr>
        <xdr:cNvPr id="6150" name="Rectangle 6"/>
        <xdr:cNvSpPr>
          <a:spLocks noChangeArrowheads="1"/>
        </xdr:cNvSpPr>
      </xdr:nvSpPr>
      <xdr:spPr bwMode="auto">
        <a:xfrm>
          <a:off x="0" y="8601075"/>
          <a:ext cx="4171950" cy="16573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2</xdr:col>
          <xdr:colOff>114300</xdr:colOff>
          <xdr:row>109</xdr:row>
          <xdr:rowOff>7620</xdr:rowOff>
        </xdr:from>
        <xdr:to>
          <xdr:col>3</xdr:col>
          <xdr:colOff>693420</xdr:colOff>
          <xdr:row>111</xdr:row>
          <xdr:rowOff>99060</xdr:rowOff>
        </xdr:to>
        <xdr:sp macro="" textlink="">
          <xdr:nvSpPr>
            <xdr:cNvPr id="6152" name="Button 8" hidden="1">
              <a:extLst>
                <a:ext uri="{63B3BB69-23CF-44E3-9099-C40C66FF867C}">
                  <a14:compatExt spid="_x0000_s6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Naar openingspagina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655320</xdr:colOff>
          <xdr:row>109</xdr:row>
          <xdr:rowOff>0</xdr:rowOff>
        </xdr:from>
        <xdr:to>
          <xdr:col>1</xdr:col>
          <xdr:colOff>220980</xdr:colOff>
          <xdr:row>111</xdr:row>
          <xdr:rowOff>60960</xdr:rowOff>
        </xdr:to>
        <xdr:sp macro="" textlink="">
          <xdr:nvSpPr>
            <xdr:cNvPr id="6153" name="Button 9" hidden="1">
              <a:extLst>
                <a:ext uri="{63B3BB69-23CF-44E3-9099-C40C66FF867C}">
                  <a14:compatExt spid="_x0000_s6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213360</xdr:colOff>
          <xdr:row>0</xdr:row>
          <xdr:rowOff>68580</xdr:rowOff>
        </xdr:from>
        <xdr:to>
          <xdr:col>7</xdr:col>
          <xdr:colOff>655320</xdr:colOff>
          <xdr:row>2</xdr:row>
          <xdr:rowOff>0</xdr:rowOff>
        </xdr:to>
        <xdr:sp macro="" textlink="">
          <xdr:nvSpPr>
            <xdr:cNvPr id="6154" name="Button 10" hidden="1">
              <a:extLst>
                <a:ext uri="{63B3BB69-23CF-44E3-9099-C40C66FF867C}">
                  <a14:compatExt spid="_x0000_s6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xdr:twoCellAnchor>
    <xdr:from>
      <xdr:col>0</xdr:col>
      <xdr:colOff>0</xdr:colOff>
      <xdr:row>6</xdr:row>
      <xdr:rowOff>0</xdr:rowOff>
    </xdr:from>
    <xdr:to>
      <xdr:col>5</xdr:col>
      <xdr:colOff>0</xdr:colOff>
      <xdr:row>14</xdr:row>
      <xdr:rowOff>0</xdr:rowOff>
    </xdr:to>
    <xdr:sp macro="" textlink="">
      <xdr:nvSpPr>
        <xdr:cNvPr id="6155" name="Rectangle 11"/>
        <xdr:cNvSpPr>
          <a:spLocks noChangeArrowheads="1"/>
        </xdr:cNvSpPr>
      </xdr:nvSpPr>
      <xdr:spPr bwMode="auto">
        <a:xfrm>
          <a:off x="0" y="1133475"/>
          <a:ext cx="4171950" cy="1295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0</xdr:colOff>
      <xdr:row>36</xdr:row>
      <xdr:rowOff>0</xdr:rowOff>
    </xdr:to>
    <xdr:sp macro="" textlink="">
      <xdr:nvSpPr>
        <xdr:cNvPr id="3075" name="Rectangle 3"/>
        <xdr:cNvSpPr>
          <a:spLocks noChangeArrowheads="1"/>
        </xdr:cNvSpPr>
      </xdr:nvSpPr>
      <xdr:spPr bwMode="auto">
        <a:xfrm>
          <a:off x="0" y="254000"/>
          <a:ext cx="6064250" cy="6810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1</xdr:row>
      <xdr:rowOff>0</xdr:rowOff>
    </xdr:from>
    <xdr:to>
      <xdr:col>7</xdr:col>
      <xdr:colOff>0</xdr:colOff>
      <xdr:row>36</xdr:row>
      <xdr:rowOff>0</xdr:rowOff>
    </xdr:to>
    <xdr:sp macro="" textlink="">
      <xdr:nvSpPr>
        <xdr:cNvPr id="3076" name="Rectangle 4"/>
        <xdr:cNvSpPr>
          <a:spLocks noChangeArrowheads="1"/>
        </xdr:cNvSpPr>
      </xdr:nvSpPr>
      <xdr:spPr bwMode="auto">
        <a:xfrm>
          <a:off x="0" y="254000"/>
          <a:ext cx="6064250" cy="6810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xdr:from>
          <xdr:col>2</xdr:col>
          <xdr:colOff>350520</xdr:colOff>
          <xdr:row>43</xdr:row>
          <xdr:rowOff>30480</xdr:rowOff>
        </xdr:from>
        <xdr:to>
          <xdr:col>4</xdr:col>
          <xdr:colOff>121920</xdr:colOff>
          <xdr:row>45</xdr:row>
          <xdr:rowOff>83820</xdr:rowOff>
        </xdr:to>
        <xdr:sp macro="" textlink="">
          <xdr:nvSpPr>
            <xdr:cNvPr id="3088" name="Button 16"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Afdrukken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335280</xdr:colOff>
          <xdr:row>43</xdr:row>
          <xdr:rowOff>30480</xdr:rowOff>
        </xdr:from>
        <xdr:to>
          <xdr:col>6</xdr:col>
          <xdr:colOff>845820</xdr:colOff>
          <xdr:row>45</xdr:row>
          <xdr:rowOff>114300</xdr:rowOff>
        </xdr:to>
        <xdr:sp macro="" textlink="">
          <xdr:nvSpPr>
            <xdr:cNvPr id="3090" name="Button 18" hidden="1">
              <a:extLst>
                <a:ext uri="{63B3BB69-23CF-44E3-9099-C40C66FF867C}">
                  <a14:compatExt spid="_x0000_s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nl-NL" sz="1000" b="0" i="0" u="none" strike="noStrike" baseline="0">
                  <a:solidFill>
                    <a:srgbClr val="000000"/>
                  </a:solidFill>
                  <a:latin typeface="Univers"/>
                </a:rPr>
                <a:t>Naar openingspagina</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omments" Target="../comments9.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drawing" Target="../drawings/drawing4.xml"/><Relationship Id="rId7" Type="http://schemas.openxmlformats.org/officeDocument/2006/relationships/ctrlProp" Target="../ctrlProps/ctrlProp1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7.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H25"/>
  <sheetViews>
    <sheetView showGridLines="0" tabSelected="1" topLeftCell="A4" workbookViewId="0">
      <selection activeCell="A4" sqref="A4"/>
    </sheetView>
  </sheetViews>
  <sheetFormatPr defaultColWidth="9" defaultRowHeight="13.2"/>
  <cols>
    <col min="1" max="1" width="21.88671875" style="2" customWidth="1"/>
    <col min="2" max="2" width="10" style="2" customWidth="1"/>
    <col min="3" max="3" width="9" style="2" customWidth="1"/>
    <col min="4" max="4" width="17.33203125" style="2" customWidth="1"/>
    <col min="5" max="16384" width="9" style="2"/>
  </cols>
  <sheetData>
    <row r="1" spans="1:8" ht="20.399999999999999">
      <c r="A1" s="63" t="s">
        <v>0</v>
      </c>
      <c r="B1" s="60"/>
      <c r="C1" s="60"/>
      <c r="D1" s="60"/>
      <c r="E1" s="60"/>
      <c r="F1" s="60"/>
      <c r="G1" s="60"/>
      <c r="H1" s="60"/>
    </row>
    <row r="2" spans="1:8" ht="13.8">
      <c r="A2" s="62" t="s">
        <v>1</v>
      </c>
      <c r="B2" s="61"/>
      <c r="C2" s="61"/>
      <c r="D2" s="61"/>
      <c r="E2" s="61"/>
      <c r="F2" s="61"/>
      <c r="G2" s="60"/>
      <c r="H2" s="60"/>
    </row>
    <row r="3" spans="1:8" ht="13.8">
      <c r="A3" s="65" t="s">
        <v>236</v>
      </c>
      <c r="B3" s="61"/>
      <c r="C3" s="61"/>
      <c r="D3" s="61"/>
      <c r="E3" s="61"/>
      <c r="F3" s="61"/>
      <c r="G3" s="60"/>
      <c r="H3" s="60"/>
    </row>
    <row r="4" spans="1:8" ht="16.2">
      <c r="A4" s="23" t="s">
        <v>2</v>
      </c>
    </row>
    <row r="5" spans="1:8">
      <c r="B5" s="2" t="str">
        <f>IF(OR(B6&lt;&gt;"",B7&lt;&gt;""),"Waarschuwingen:","")</f>
        <v/>
      </c>
    </row>
    <row r="6" spans="1:8">
      <c r="B6" s="2" t="str">
        <f>IF(AND(Algemeen!$B8&gt;0,Algemeen!C22=100%),"",IF(AND(Algemeen!$B8="",Algemeen!C22=""),"",IF(AND(Algemeen!$B8&gt;0,Algemeen!C22=""),"Geen omzetverdeling opgegeven",IF(AND(Algemeen!$B8="",Algemeen!C22=100%),"Geen bedrijfsnummer opgegeven","Omzetverdeling is geen 100%"))))</f>
        <v/>
      </c>
    </row>
    <row r="9" spans="1:8" ht="16.2">
      <c r="A9" s="23" t="s">
        <v>3</v>
      </c>
      <c r="B9" s="77" t="str">
        <f>IF(OR($C$10&lt;&gt;"",$C$11&lt;&gt;"",$C$12&lt;&gt;"",$E$10&lt;&gt;"",$E$11&lt;&gt;"",B13&lt;&gt;"",E13&lt;&gt;"",B14&lt;&gt;"",E14&lt;&gt;""),"Waarschuwing!!!","")</f>
        <v/>
      </c>
    </row>
    <row r="10" spans="1:8">
      <c r="B10" s="2" t="str">
        <f>IF(OR($C$10&lt;&gt;"",$C$11&lt;&gt;"",$C$12&lt;&gt;"",$E$10&lt;&gt;"",$E$11&lt;&gt;""),Balans!B3,"")</f>
        <v/>
      </c>
      <c r="C10" s="2" t="str">
        <f>IF(ROUND(Balans!C23-Balans!C35,0)=0,"","Balans is niet in evenwicht")</f>
        <v/>
      </c>
      <c r="E10" s="2" t="str">
        <f>IF(AND(Balans!C35&gt;0,Balans!E35=0),"Geen beginbalans (is eindbalans vorig boekjaar) ingevoerd.","")</f>
        <v/>
      </c>
    </row>
    <row r="11" spans="1:8">
      <c r="B11" s="2" t="str">
        <f>IF(OR($C$10&lt;&gt;"",$C$11&lt;&gt;"",$C$12&lt;&gt;"",$E$10&lt;&gt;"",$E$11&lt;&gt;""),Balans!D3,"")</f>
        <v/>
      </c>
      <c r="C11" s="2" t="str">
        <f>IF(ROUND(Balans!E23-Balans!E35,0)=0,"","Balans is niet in evenwicht")</f>
        <v/>
      </c>
    </row>
    <row r="12" spans="1:8">
      <c r="B12" s="2" t="str">
        <f>IF(OR($C$10&lt;&gt;"",$C$11&lt;&gt;"",$C$12&lt;&gt;"",$E$10&lt;&gt;"",$E$11&lt;&gt;""),Balans!F3,"")</f>
        <v/>
      </c>
      <c r="C12" s="2" t="str">
        <f>IF(ROUND(Balans!G23-Balans!G35,0)=0,"","Balans is niet in evenwicht")</f>
        <v/>
      </c>
    </row>
    <row r="13" spans="1:8">
      <c r="B13" s="2" t="str">
        <f>IF(AND(Balans!C23&gt;0,ISBLANK(Balans!B19)),"Boekjaar "&amp;Balans!B3&amp;": Geen debiteuren ingevuld!","")</f>
        <v/>
      </c>
      <c r="E13" s="2" t="str">
        <f>IF(AND(Balans!E23&gt;0,ISBLANK(Balans!D19)),"Boekjaar "&amp;Balans!D3&amp;": Geen debiteuren ingevuld!","")</f>
        <v/>
      </c>
    </row>
    <row r="14" spans="1:8">
      <c r="B14" s="2" t="str">
        <f>IF(AND(Balans!C23&gt;0,ISBLANK(Balans!B32)),"Boekjaar "&amp;Balans!B3&amp;": Geen crediteuren ingevuld!","")</f>
        <v/>
      </c>
      <c r="E14" s="2" t="str">
        <f>IF(AND(Balans!E23&gt;0,ISBLANK(Balans!D32)),"Boekjaar "&amp;Balans!D3&amp;": Geen crediteuren ingevuld!","")</f>
        <v/>
      </c>
    </row>
    <row r="15" spans="1:8" ht="16.2">
      <c r="A15" s="23" t="s">
        <v>4</v>
      </c>
      <c r="B15" s="77" t="str">
        <f>IF(OR(B16&lt;&gt;"",B17&lt;&gt;"",B18&lt;&gt;"",B19&lt;&gt;""),"Waarschuwing!!!","")</f>
        <v/>
      </c>
    </row>
    <row r="16" spans="1:8">
      <c r="B16" s="76" t="str">
        <f>IF(Resultatenrekening!C8&gt;0.05*Resultatenrekening!C7,"Boekjaar "&amp;Resultatenrekening!B2&amp;": De overige opbrengsten is meer dan 5% van de Bruto marge. Dit is geen waarschijnlijke uitkomst. Zie toelichting!","")</f>
        <v/>
      </c>
      <c r="C16" s="75"/>
      <c r="D16" s="75"/>
    </row>
    <row r="17" spans="1:2">
      <c r="B17" s="24" t="str">
        <f>IF(Resultatenrekening!E8&gt;0.05*Resultatenrekening!E7,"Boekjaar "&amp;Resultatenrekening!D2&amp;": De overige opbrengsten is meer dan 5% van de Bruto marge. Dit is geen waarschijnlijke uitkomst. Zie toelichting!","")</f>
        <v/>
      </c>
    </row>
    <row r="18" spans="1:2">
      <c r="B18" s="2" t="str">
        <f>IF(AND(Resultatenrekening!C23&gt;0,OR(ISBLANK(Resultatenrekening!B18),ISBLANK(Resultatenrekening!B19),ISBLANK(Resultatenrekening!B20))),"Boekjaar "&amp;Resultatenrekening!B2&amp;": Mach.kosten onvoldoende gespecificeerd; geen rep./onderh., brandstof of assurantiën","")</f>
        <v/>
      </c>
    </row>
    <row r="19" spans="1:2">
      <c r="B19" s="2" t="str">
        <f>IF(AND(Resultatenrekening!E23&gt;0,OR(ISBLANK(Resultatenrekening!D18),ISBLANK(Resultatenrekening!D19),ISBLANK(Resultatenrekening!D20))),"Boekjaar "&amp;Resultatenrekening!D2&amp;": Mach.kosten onvoldoende gespecificeerd; geen rep./onderh., brandstof of assurantiën","")</f>
        <v/>
      </c>
    </row>
    <row r="20" spans="1:2" ht="16.2">
      <c r="A20" s="23" t="s">
        <v>5</v>
      </c>
    </row>
    <row r="25" spans="1:2" ht="16.2">
      <c r="A25" s="23" t="s">
        <v>6</v>
      </c>
    </row>
  </sheetData>
  <phoneticPr fontId="0" type="noConversion"/>
  <pageMargins left="0.75" right="0.75" top="1" bottom="1" header="0.5" footer="0.5"/>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Button 13">
              <controlPr defaultSize="0" autoFill="0" autoLine="0" autoPict="0" macro="[0]!Algemeen_Naar">
                <anchor moveWithCells="1" sizeWithCells="1">
                  <from>
                    <xdr:col>0</xdr:col>
                    <xdr:colOff>259080</xdr:colOff>
                    <xdr:row>4</xdr:row>
                    <xdr:rowOff>22860</xdr:rowOff>
                  </from>
                  <to>
                    <xdr:col>0</xdr:col>
                    <xdr:colOff>1150620</xdr:colOff>
                    <xdr:row>5</xdr:row>
                    <xdr:rowOff>38100</xdr:rowOff>
                  </to>
                </anchor>
              </controlPr>
            </control>
          </mc:Choice>
        </mc:AlternateContent>
        <mc:AlternateContent xmlns:mc="http://schemas.openxmlformats.org/markup-compatibility/2006">
          <mc:Choice Requires="x14">
            <control shapeId="1038" r:id="rId5" name="Button 14">
              <controlPr defaultSize="0" autoFill="0" autoLine="0" autoPict="0" macro="[0]!algemeenafdr">
                <anchor moveWithCells="1" sizeWithCells="1">
                  <from>
                    <xdr:col>0</xdr:col>
                    <xdr:colOff>266700</xdr:colOff>
                    <xdr:row>6</xdr:row>
                    <xdr:rowOff>7620</xdr:rowOff>
                  </from>
                  <to>
                    <xdr:col>0</xdr:col>
                    <xdr:colOff>1173480</xdr:colOff>
                    <xdr:row>7</xdr:row>
                    <xdr:rowOff>22860</xdr:rowOff>
                  </to>
                </anchor>
              </controlPr>
            </control>
          </mc:Choice>
        </mc:AlternateContent>
        <mc:AlternateContent xmlns:mc="http://schemas.openxmlformats.org/markup-compatibility/2006">
          <mc:Choice Requires="x14">
            <control shapeId="1039" r:id="rId6" name="Button 15">
              <controlPr defaultSize="0" autoFill="0" autoLine="0" autoPict="0" macro="[0]!balansnaar">
                <anchor moveWithCells="1" sizeWithCells="1">
                  <from>
                    <xdr:col>0</xdr:col>
                    <xdr:colOff>274320</xdr:colOff>
                    <xdr:row>8</xdr:row>
                    <xdr:rowOff>190500</xdr:rowOff>
                  </from>
                  <to>
                    <xdr:col>0</xdr:col>
                    <xdr:colOff>1150620</xdr:colOff>
                    <xdr:row>9</xdr:row>
                    <xdr:rowOff>152400</xdr:rowOff>
                  </to>
                </anchor>
              </controlPr>
            </control>
          </mc:Choice>
        </mc:AlternateContent>
        <mc:AlternateContent xmlns:mc="http://schemas.openxmlformats.org/markup-compatibility/2006">
          <mc:Choice Requires="x14">
            <control shapeId="1040" r:id="rId7" name="Button 16">
              <controlPr defaultSize="0" autoFill="0" autoLine="0" autoPict="0" macro="[0]!Balansafdr">
                <anchor moveWithCells="1" sizeWithCells="1">
                  <from>
                    <xdr:col>0</xdr:col>
                    <xdr:colOff>297180</xdr:colOff>
                    <xdr:row>11</xdr:row>
                    <xdr:rowOff>0</xdr:rowOff>
                  </from>
                  <to>
                    <xdr:col>0</xdr:col>
                    <xdr:colOff>1165860</xdr:colOff>
                    <xdr:row>12</xdr:row>
                    <xdr:rowOff>0</xdr:rowOff>
                  </to>
                </anchor>
              </controlPr>
            </control>
          </mc:Choice>
        </mc:AlternateContent>
        <mc:AlternateContent xmlns:mc="http://schemas.openxmlformats.org/markup-compatibility/2006">
          <mc:Choice Requires="x14">
            <control shapeId="1041" r:id="rId8" name="Button 17">
              <controlPr defaultSize="0" autoFill="0" autoLine="0" autoPict="0" macro="[0]!Resulnaar">
                <anchor moveWithCells="1" sizeWithCells="1">
                  <from>
                    <xdr:col>0</xdr:col>
                    <xdr:colOff>259080</xdr:colOff>
                    <xdr:row>15</xdr:row>
                    <xdr:rowOff>22860</xdr:rowOff>
                  </from>
                  <to>
                    <xdr:col>0</xdr:col>
                    <xdr:colOff>1135380</xdr:colOff>
                    <xdr:row>16</xdr:row>
                    <xdr:rowOff>22860</xdr:rowOff>
                  </to>
                </anchor>
              </controlPr>
            </control>
          </mc:Choice>
        </mc:AlternateContent>
        <mc:AlternateContent xmlns:mc="http://schemas.openxmlformats.org/markup-compatibility/2006">
          <mc:Choice Requires="x14">
            <control shapeId="1042" r:id="rId9" name="Button 18">
              <controlPr defaultSize="0" autoFill="0" autoLine="0" autoPict="0" macro="[0]!Resultaatafdr">
                <anchor moveWithCells="1" sizeWithCells="1">
                  <from>
                    <xdr:col>0</xdr:col>
                    <xdr:colOff>259080</xdr:colOff>
                    <xdr:row>16</xdr:row>
                    <xdr:rowOff>152400</xdr:rowOff>
                  </from>
                  <to>
                    <xdr:col>0</xdr:col>
                    <xdr:colOff>1135380</xdr:colOff>
                    <xdr:row>17</xdr:row>
                    <xdr:rowOff>152400</xdr:rowOff>
                  </to>
                </anchor>
              </controlPr>
            </control>
          </mc:Choice>
        </mc:AlternateContent>
        <mc:AlternateContent xmlns:mc="http://schemas.openxmlformats.org/markup-compatibility/2006">
          <mc:Choice Requires="x14">
            <control shapeId="1043" r:id="rId10" name="Button 19">
              <controlPr defaultSize="0" autoFill="0" autoLine="0" autoPict="0" macro="[0]!naar_investering">
                <anchor moveWithCells="1" sizeWithCells="1">
                  <from>
                    <xdr:col>0</xdr:col>
                    <xdr:colOff>259080</xdr:colOff>
                    <xdr:row>20</xdr:row>
                    <xdr:rowOff>38100</xdr:rowOff>
                  </from>
                  <to>
                    <xdr:col>0</xdr:col>
                    <xdr:colOff>1135380</xdr:colOff>
                    <xdr:row>21</xdr:row>
                    <xdr:rowOff>38100</xdr:rowOff>
                  </to>
                </anchor>
              </controlPr>
            </control>
          </mc:Choice>
        </mc:AlternateContent>
        <mc:AlternateContent xmlns:mc="http://schemas.openxmlformats.org/markup-compatibility/2006">
          <mc:Choice Requires="x14">
            <control shapeId="1044" r:id="rId11" name="Button 20">
              <controlPr defaultSize="0" autoFill="0" autoLine="0" autoPict="0" macro="[0]!Invest_printen">
                <anchor moveWithCells="1" sizeWithCells="1">
                  <from>
                    <xdr:col>0</xdr:col>
                    <xdr:colOff>259080</xdr:colOff>
                    <xdr:row>22</xdr:row>
                    <xdr:rowOff>38100</xdr:rowOff>
                  </from>
                  <to>
                    <xdr:col>0</xdr:col>
                    <xdr:colOff>1135380</xdr:colOff>
                    <xdr:row>23</xdr:row>
                    <xdr:rowOff>38100</xdr:rowOff>
                  </to>
                </anchor>
              </controlPr>
            </control>
          </mc:Choice>
        </mc:AlternateContent>
        <mc:AlternateContent xmlns:mc="http://schemas.openxmlformats.org/markup-compatibility/2006">
          <mc:Choice Requires="x14">
            <control shapeId="1045" r:id="rId12" name="Button 21">
              <controlPr defaultSize="0" autoFill="0" autoLine="0" autoPict="0" macro="[0]!Naar_kengetallen">
                <anchor moveWithCells="1" sizeWithCells="1">
                  <from>
                    <xdr:col>0</xdr:col>
                    <xdr:colOff>259080</xdr:colOff>
                    <xdr:row>25</xdr:row>
                    <xdr:rowOff>38100</xdr:rowOff>
                  </from>
                  <to>
                    <xdr:col>0</xdr:col>
                    <xdr:colOff>1135380</xdr:colOff>
                    <xdr:row>26</xdr:row>
                    <xdr:rowOff>38100</xdr:rowOff>
                  </to>
                </anchor>
              </controlPr>
            </control>
          </mc:Choice>
        </mc:AlternateContent>
        <mc:AlternateContent xmlns:mc="http://schemas.openxmlformats.org/markup-compatibility/2006">
          <mc:Choice Requires="x14">
            <control shapeId="1046" r:id="rId13" name="Button 22">
              <controlPr defaultSize="0" autoFill="0" autoLine="0" autoPict="0" macro="[0]!Printen_kengetallen">
                <anchor moveWithCells="1" sizeWithCells="1">
                  <from>
                    <xdr:col>0</xdr:col>
                    <xdr:colOff>259080</xdr:colOff>
                    <xdr:row>27</xdr:row>
                    <xdr:rowOff>38100</xdr:rowOff>
                  </from>
                  <to>
                    <xdr:col>0</xdr:col>
                    <xdr:colOff>1135380</xdr:colOff>
                    <xdr:row>28</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C16" sqref="C16"/>
    </sheetView>
  </sheetViews>
  <sheetFormatPr defaultRowHeight="13.2"/>
  <cols>
    <col min="2" max="2" width="25.5546875" customWidth="1"/>
    <col min="3" max="3" width="15" customWidth="1"/>
    <col min="5" max="5" width="10.109375" customWidth="1"/>
    <col min="6" max="6" width="11.44140625" customWidth="1"/>
    <col min="7" max="7" width="11.33203125" customWidth="1"/>
  </cols>
  <sheetData>
    <row r="1" spans="1:7" ht="17.399999999999999">
      <c r="A1" s="117" t="s">
        <v>296</v>
      </c>
      <c r="B1" s="118"/>
      <c r="C1" s="532"/>
      <c r="D1" s="118"/>
      <c r="E1" s="118"/>
      <c r="F1" s="118"/>
      <c r="G1" s="118"/>
    </row>
    <row r="2" spans="1:7">
      <c r="A2" s="122"/>
      <c r="B2" s="122"/>
      <c r="C2" s="533"/>
      <c r="D2" s="122"/>
      <c r="E2" s="122"/>
      <c r="F2" s="122"/>
      <c r="G2" s="122"/>
    </row>
    <row r="3" spans="1:7">
      <c r="A3" s="122"/>
      <c r="B3" s="122"/>
      <c r="C3" s="534" t="s">
        <v>297</v>
      </c>
      <c r="D3" s="535" t="s">
        <v>298</v>
      </c>
      <c r="E3" s="169" t="s">
        <v>299</v>
      </c>
      <c r="F3" s="536" t="s">
        <v>300</v>
      </c>
      <c r="G3" s="169" t="s">
        <v>301</v>
      </c>
    </row>
    <row r="4" spans="1:7">
      <c r="A4" s="537" t="s">
        <v>302</v>
      </c>
      <c r="B4" s="536"/>
      <c r="C4" s="538" t="s">
        <v>303</v>
      </c>
      <c r="D4" s="230" t="s">
        <v>304</v>
      </c>
      <c r="E4" s="168" t="s">
        <v>305</v>
      </c>
      <c r="F4" s="539" t="s">
        <v>306</v>
      </c>
      <c r="G4" s="168" t="s">
        <v>306</v>
      </c>
    </row>
    <row r="5" spans="1:7">
      <c r="A5" s="173" t="s">
        <v>337</v>
      </c>
      <c r="B5" s="540"/>
      <c r="C5" s="541"/>
      <c r="D5" s="175"/>
      <c r="E5" s="144"/>
      <c r="F5" s="149">
        <f>C5*D5</f>
        <v>0</v>
      </c>
      <c r="G5" s="146"/>
    </row>
    <row r="6" spans="1:7">
      <c r="A6" s="591" t="s">
        <v>346</v>
      </c>
      <c r="B6" s="542"/>
      <c r="C6" s="543"/>
      <c r="D6" s="544"/>
      <c r="E6" s="155"/>
      <c r="F6" s="149">
        <f>C6*D6</f>
        <v>0</v>
      </c>
      <c r="G6" s="146"/>
    </row>
    <row r="7" spans="1:7">
      <c r="A7" s="173" t="s">
        <v>338</v>
      </c>
      <c r="B7" s="540"/>
      <c r="C7" s="545"/>
      <c r="D7" s="546"/>
      <c r="E7" s="581"/>
      <c r="F7" s="149">
        <f>C7*D7</f>
        <v>0</v>
      </c>
      <c r="G7" s="146"/>
    </row>
    <row r="8" spans="1:7">
      <c r="A8" s="236" t="s">
        <v>336</v>
      </c>
      <c r="B8" s="547"/>
      <c r="C8" s="548"/>
      <c r="D8" s="582"/>
      <c r="E8" s="549"/>
      <c r="F8" s="149">
        <f>C8*D8</f>
        <v>0</v>
      </c>
      <c r="G8" s="146"/>
    </row>
    <row r="9" spans="1:7">
      <c r="A9" s="173"/>
      <c r="B9" s="540"/>
      <c r="C9" s="545"/>
      <c r="D9" s="546"/>
      <c r="E9" s="144"/>
      <c r="F9" s="149"/>
      <c r="G9" s="146"/>
    </row>
    <row r="10" spans="1:7">
      <c r="A10" s="550"/>
      <c r="B10" s="551"/>
      <c r="C10" s="541"/>
      <c r="D10" s="552"/>
      <c r="E10" s="136"/>
      <c r="F10" s="149"/>
      <c r="G10" s="146"/>
    </row>
    <row r="11" spans="1:7" ht="13.8" thickBot="1">
      <c r="A11" s="122"/>
      <c r="B11" s="122"/>
      <c r="C11" s="533"/>
      <c r="D11" s="122"/>
      <c r="E11" s="122"/>
      <c r="F11" s="122"/>
      <c r="G11" s="122"/>
    </row>
    <row r="12" spans="1:7" ht="13.8" thickBot="1">
      <c r="A12" s="167"/>
      <c r="B12" s="163" t="s">
        <v>307</v>
      </c>
      <c r="C12" s="553"/>
      <c r="D12" s="554"/>
      <c r="E12" s="555" t="s">
        <v>308</v>
      </c>
      <c r="F12" s="553">
        <f>SUM(F5:F11)</f>
        <v>0</v>
      </c>
      <c r="G12" s="556">
        <f>SUM(G5:G11)</f>
        <v>0</v>
      </c>
    </row>
  </sheetData>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zoomScaleNormal="100" workbookViewId="0">
      <selection activeCell="G6" sqref="G6:G9"/>
    </sheetView>
  </sheetViews>
  <sheetFormatPr defaultRowHeight="13.2"/>
  <cols>
    <col min="1" max="1" width="32.6640625" customWidth="1"/>
    <col min="2" max="2" width="11.33203125" bestFit="1" customWidth="1"/>
    <col min="3" max="3" width="15.44140625" customWidth="1"/>
    <col min="6" max="6" width="21" customWidth="1"/>
    <col min="7" max="7" width="17.44140625" customWidth="1"/>
  </cols>
  <sheetData>
    <row r="1" spans="1:7" ht="17.399999999999999">
      <c r="A1" s="117" t="s">
        <v>309</v>
      </c>
      <c r="B1" s="118"/>
      <c r="C1" s="532"/>
      <c r="D1" s="118"/>
      <c r="E1" s="118"/>
      <c r="F1" s="118"/>
      <c r="G1" s="557"/>
    </row>
    <row r="2" spans="1:7">
      <c r="A2" s="122"/>
      <c r="B2" s="122"/>
      <c r="C2" s="122"/>
      <c r="D2" s="122"/>
      <c r="E2" s="122"/>
      <c r="F2" s="122"/>
      <c r="G2" s="122"/>
    </row>
    <row r="3" spans="1:7" ht="13.8" thickBot="1">
      <c r="A3" s="126" t="s">
        <v>310</v>
      </c>
      <c r="B3" s="128"/>
      <c r="C3" s="190" t="s">
        <v>303</v>
      </c>
      <c r="D3" s="122"/>
      <c r="E3" s="123" t="s">
        <v>128</v>
      </c>
      <c r="F3" s="172"/>
      <c r="G3" s="169" t="s">
        <v>303</v>
      </c>
    </row>
    <row r="4" spans="1:7" ht="13.8" thickBot="1">
      <c r="A4" s="123" t="s">
        <v>311</v>
      </c>
      <c r="B4" s="558"/>
      <c r="C4" s="559">
        <f>Kengetallen!B45+Kengetallen!B23</f>
        <v>0</v>
      </c>
      <c r="D4" s="122"/>
      <c r="E4" s="177" t="s">
        <v>312</v>
      </c>
      <c r="F4" s="164"/>
      <c r="G4" s="553">
        <f>C17</f>
        <v>0</v>
      </c>
    </row>
    <row r="5" spans="1:7">
      <c r="A5" s="126" t="s">
        <v>169</v>
      </c>
      <c r="B5" s="149">
        <f>Kengetallen!B39</f>
        <v>0</v>
      </c>
      <c r="C5" s="560"/>
      <c r="D5" s="122"/>
      <c r="E5" s="122"/>
      <c r="F5" s="122"/>
      <c r="G5" s="533"/>
    </row>
    <row r="6" spans="1:7">
      <c r="A6" s="129" t="s">
        <v>313</v>
      </c>
      <c r="B6" s="143">
        <f>Kengetallen!B37</f>
        <v>0</v>
      </c>
      <c r="C6" s="561"/>
      <c r="D6" s="122"/>
      <c r="E6" s="126" t="s">
        <v>314</v>
      </c>
      <c r="F6" s="562"/>
      <c r="G6" s="583"/>
    </row>
    <row r="7" spans="1:7">
      <c r="A7" s="126" t="s">
        <v>315</v>
      </c>
      <c r="B7" s="564"/>
      <c r="C7" s="565">
        <f>B5-B6</f>
        <v>0</v>
      </c>
      <c r="D7" s="122"/>
      <c r="E7" s="129" t="s">
        <v>316</v>
      </c>
      <c r="F7" s="566"/>
      <c r="G7" s="583"/>
    </row>
    <row r="8" spans="1:7" ht="13.8" thickBot="1">
      <c r="A8" s="122"/>
      <c r="B8" s="533"/>
      <c r="C8" s="567"/>
      <c r="D8" s="122"/>
      <c r="E8" s="126" t="s">
        <v>317</v>
      </c>
      <c r="F8" s="562"/>
      <c r="G8" s="583"/>
    </row>
    <row r="9" spans="1:7" ht="13.8" thickBot="1">
      <c r="A9" s="177" t="s">
        <v>318</v>
      </c>
      <c r="B9" s="568"/>
      <c r="C9" s="556">
        <f>C4+C7</f>
        <v>0</v>
      </c>
      <c r="D9" s="122"/>
      <c r="E9" s="129" t="s">
        <v>340</v>
      </c>
      <c r="F9" s="566"/>
      <c r="G9" s="583"/>
    </row>
    <row r="10" spans="1:7">
      <c r="A10" s="167"/>
      <c r="B10" s="139"/>
      <c r="C10" s="569"/>
      <c r="D10" s="122"/>
      <c r="E10" s="173"/>
      <c r="F10" s="562"/>
      <c r="G10" s="583"/>
    </row>
    <row r="11" spans="1:7">
      <c r="A11" s="126" t="s">
        <v>319</v>
      </c>
      <c r="B11" s="571"/>
      <c r="C11" s="565">
        <f>Kengetallen!B24</f>
        <v>0</v>
      </c>
      <c r="D11" s="122"/>
      <c r="E11" s="144"/>
      <c r="F11" s="572"/>
      <c r="G11" s="583"/>
    </row>
    <row r="12" spans="1:7" ht="13.8" thickBot="1">
      <c r="A12" s="167"/>
      <c r="B12" s="139"/>
      <c r="C12" s="569"/>
      <c r="D12" s="122"/>
      <c r="E12" s="144"/>
      <c r="F12" s="573"/>
      <c r="G12" s="583"/>
    </row>
    <row r="13" spans="1:7" ht="13.8" thickBot="1">
      <c r="A13" s="177" t="s">
        <v>320</v>
      </c>
      <c r="B13" s="574"/>
      <c r="C13" s="553">
        <f>C9+C11</f>
        <v>0</v>
      </c>
      <c r="D13" s="122"/>
      <c r="E13" s="144"/>
      <c r="F13" s="575"/>
      <c r="G13" s="584"/>
    </row>
    <row r="14" spans="1:7">
      <c r="A14" s="122"/>
      <c r="B14" s="533"/>
      <c r="C14" s="533"/>
      <c r="D14" s="122"/>
      <c r="E14" s="122"/>
      <c r="F14" s="122"/>
      <c r="G14" s="122"/>
    </row>
    <row r="15" spans="1:7">
      <c r="A15" s="126" t="s">
        <v>321</v>
      </c>
      <c r="B15" s="127"/>
      <c r="C15" s="146"/>
      <c r="D15" s="122"/>
      <c r="E15" s="126" t="s">
        <v>322</v>
      </c>
      <c r="F15" s="571"/>
      <c r="G15" s="576">
        <f>SUM(G6:G13)</f>
        <v>0</v>
      </c>
    </row>
    <row r="16" spans="1:7" ht="13.8" thickBot="1">
      <c r="A16" s="122"/>
      <c r="B16" s="122"/>
      <c r="C16" s="122"/>
      <c r="D16" s="122"/>
      <c r="E16" s="122"/>
      <c r="F16" s="122"/>
      <c r="G16" s="567"/>
    </row>
    <row r="17" spans="1:7" ht="13.8" thickBot="1">
      <c r="A17" s="177" t="s">
        <v>312</v>
      </c>
      <c r="B17" s="554"/>
      <c r="C17" s="553">
        <f>C13+C15</f>
        <v>0</v>
      </c>
      <c r="D17" s="122"/>
      <c r="E17" s="177" t="s">
        <v>323</v>
      </c>
      <c r="F17" s="164"/>
      <c r="G17" s="553">
        <f>G4-G15</f>
        <v>0</v>
      </c>
    </row>
    <row r="18" spans="1:7" ht="13.8" thickBot="1">
      <c r="A18" s="122"/>
      <c r="B18" s="122"/>
      <c r="C18" s="122"/>
      <c r="D18" s="122"/>
      <c r="E18" s="122"/>
      <c r="F18" s="122"/>
      <c r="G18" s="122"/>
    </row>
    <row r="19" spans="1:7" ht="13.8" thickBot="1">
      <c r="A19" s="177" t="s">
        <v>324</v>
      </c>
      <c r="B19" s="219"/>
      <c r="C19" s="553">
        <f>C17+Kengetallen!B26+Kengetallen!B29</f>
        <v>0</v>
      </c>
      <c r="D19" s="122"/>
      <c r="E19" s="122"/>
      <c r="F19" s="122"/>
      <c r="G19" s="122"/>
    </row>
    <row r="20" spans="1:7">
      <c r="A20" s="122"/>
      <c r="B20" s="122"/>
      <c r="C20" s="122"/>
      <c r="D20" s="122"/>
      <c r="E20" s="122"/>
      <c r="F20" s="122"/>
      <c r="G20" s="122"/>
    </row>
  </sheetData>
  <pageMargins left="0.7" right="0.7" top="0.75" bottom="0.75" header="0.3" footer="0.3"/>
  <pageSetup paperSize="9" scale="7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12" sqref="B12"/>
    </sheetView>
  </sheetViews>
  <sheetFormatPr defaultRowHeight="13.2"/>
  <cols>
    <col min="1" max="1" width="37.109375" customWidth="1"/>
    <col min="2" max="2" width="16" customWidth="1"/>
    <col min="3" max="3" width="16.5546875" customWidth="1"/>
  </cols>
  <sheetData>
    <row r="1" spans="1:4" ht="17.399999999999999">
      <c r="A1" s="117" t="s">
        <v>325</v>
      </c>
      <c r="B1" s="118"/>
      <c r="C1" s="532"/>
      <c r="D1" s="118"/>
    </row>
    <row r="2" spans="1:4">
      <c r="A2" s="122"/>
      <c r="B2" s="122"/>
      <c r="C2" s="122"/>
      <c r="D2" s="122"/>
    </row>
    <row r="3" spans="1:4" ht="13.8" thickBot="1">
      <c r="A3" s="123" t="s">
        <v>128</v>
      </c>
      <c r="B3" s="577"/>
      <c r="C3" s="534" t="s">
        <v>326</v>
      </c>
      <c r="D3" s="122"/>
    </row>
    <row r="4" spans="1:4" ht="13.8" thickBot="1">
      <c r="A4" s="177" t="s">
        <v>323</v>
      </c>
      <c r="B4" s="568"/>
      <c r="C4" s="553">
        <f>'inkomensbegrippen, besparingen'!G17</f>
        <v>0</v>
      </c>
      <c r="D4" s="122"/>
    </row>
    <row r="5" spans="1:4">
      <c r="A5" s="134" t="s">
        <v>327</v>
      </c>
      <c r="B5" s="578">
        <f>Kengetallen!B26+Kengetallen!B29</f>
        <v>0</v>
      </c>
      <c r="C5" s="217"/>
      <c r="D5" s="122"/>
    </row>
    <row r="6" spans="1:4" ht="13.8" thickBot="1">
      <c r="A6" s="124" t="s">
        <v>328</v>
      </c>
      <c r="B6" s="566"/>
      <c r="C6" s="563"/>
      <c r="D6" s="122"/>
    </row>
    <row r="7" spans="1:4" ht="13.8" thickBot="1">
      <c r="A7" s="177" t="s">
        <v>329</v>
      </c>
      <c r="B7" s="568"/>
      <c r="C7" s="553">
        <f>B5+B6</f>
        <v>0</v>
      </c>
      <c r="D7" s="122"/>
    </row>
    <row r="8" spans="1:4" ht="13.8" thickBot="1">
      <c r="A8" s="122"/>
      <c r="B8" s="533"/>
      <c r="C8" s="567"/>
      <c r="D8" s="122"/>
    </row>
    <row r="9" spans="1:4" ht="13.8" thickBot="1">
      <c r="A9" s="177" t="s">
        <v>330</v>
      </c>
      <c r="B9" s="568"/>
      <c r="C9" s="553">
        <f>C4+C7</f>
        <v>0</v>
      </c>
      <c r="D9" s="122"/>
    </row>
    <row r="10" spans="1:4">
      <c r="A10" s="133" t="s">
        <v>331</v>
      </c>
      <c r="B10" s="579"/>
      <c r="C10" s="570"/>
      <c r="D10" s="122"/>
    </row>
    <row r="11" spans="1:4">
      <c r="A11" s="126" t="s">
        <v>332</v>
      </c>
      <c r="B11" s="562"/>
      <c r="C11" s="570"/>
      <c r="D11" s="122"/>
    </row>
    <row r="12" spans="1:4" ht="13.8" thickBot="1">
      <c r="A12" s="586" t="s">
        <v>341</v>
      </c>
      <c r="B12" s="587"/>
      <c r="C12" s="585"/>
      <c r="D12" s="122"/>
    </row>
    <row r="13" spans="1:4" ht="13.8" thickBot="1">
      <c r="A13" s="122"/>
      <c r="B13" s="533"/>
      <c r="C13" s="533"/>
      <c r="D13" s="122"/>
    </row>
    <row r="14" spans="1:4" ht="13.8" thickBot="1">
      <c r="A14" s="177" t="s">
        <v>333</v>
      </c>
      <c r="B14" s="568"/>
      <c r="C14" s="553">
        <f>C9-B10+B12</f>
        <v>0</v>
      </c>
      <c r="D14" s="122"/>
    </row>
    <row r="15" spans="1:4">
      <c r="A15" s="133" t="s">
        <v>334</v>
      </c>
      <c r="B15" s="580"/>
      <c r="C15" s="578">
        <f>'samenstelling lening, krediet'!G12</f>
        <v>0</v>
      </c>
      <c r="D15" s="122"/>
    </row>
    <row r="16" spans="1:4" ht="13.8" thickBot="1">
      <c r="A16" s="122"/>
      <c r="B16" s="533"/>
      <c r="C16" s="567"/>
      <c r="D16" s="122"/>
    </row>
    <row r="17" spans="1:4" ht="13.8" thickBot="1">
      <c r="A17" s="177" t="s">
        <v>335</v>
      </c>
      <c r="B17" s="574"/>
      <c r="C17" s="553">
        <f>C14-C15</f>
        <v>0</v>
      </c>
      <c r="D17" s="122"/>
    </row>
    <row r="18" spans="1:4">
      <c r="A18" s="122"/>
      <c r="B18" s="533"/>
      <c r="C18" s="533"/>
      <c r="D18" s="12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pageSetUpPr fitToPage="1"/>
  </sheetPr>
  <dimension ref="A1:J40"/>
  <sheetViews>
    <sheetView showGridLines="0" zoomScaleNormal="100" workbookViewId="0">
      <selection activeCell="D32" sqref="D32"/>
    </sheetView>
  </sheetViews>
  <sheetFormatPr defaultColWidth="9" defaultRowHeight="13.2"/>
  <cols>
    <col min="1" max="1" width="21" style="26" customWidth="1"/>
    <col min="2" max="2" width="10.5546875" style="25" customWidth="1"/>
    <col min="3" max="3" width="12.44140625" style="25" customWidth="1"/>
    <col min="4" max="4" width="10.5546875" style="25" customWidth="1"/>
    <col min="5" max="5" width="12.88671875" style="25" customWidth="1"/>
    <col min="6" max="6" width="10.5546875" style="25" customWidth="1"/>
    <col min="7" max="7" width="13.33203125" style="25" customWidth="1"/>
    <col min="8" max="8" width="1.5546875" style="26" customWidth="1"/>
    <col min="9" max="9" width="12.44140625" style="26" customWidth="1"/>
    <col min="10" max="16384" width="9" style="26"/>
  </cols>
  <sheetData>
    <row r="1" spans="1:7" ht="18">
      <c r="A1" s="321" t="s">
        <v>3</v>
      </c>
    </row>
    <row r="2" spans="1:7" ht="13.8">
      <c r="A2" s="19"/>
      <c r="B2" s="339" t="s">
        <v>50</v>
      </c>
      <c r="C2" s="340"/>
      <c r="D2" s="341" t="s">
        <v>50</v>
      </c>
      <c r="E2" s="340"/>
      <c r="F2" s="341" t="s">
        <v>50</v>
      </c>
      <c r="G2" s="340"/>
    </row>
    <row r="3" spans="1:7" ht="13.8">
      <c r="A3" s="20"/>
      <c r="B3" s="342">
        <f>IF(ISBLANK(Algemeen!B12),"",Algemeen!B12)</f>
        <v>2016</v>
      </c>
      <c r="C3" s="343"/>
      <c r="D3" s="342">
        <f>IF(ISBLANK(Algemeen!E12),"",Algemeen!E12)</f>
        <v>2015</v>
      </c>
      <c r="E3" s="343"/>
      <c r="F3" s="342">
        <f>D3-1</f>
        <v>2014</v>
      </c>
      <c r="G3" s="343"/>
    </row>
    <row r="4" spans="1:7" ht="13.8">
      <c r="A4" s="322" t="s">
        <v>51</v>
      </c>
      <c r="B4" s="27"/>
      <c r="C4" s="28"/>
      <c r="D4" s="27"/>
      <c r="E4" s="28"/>
      <c r="F4" s="27"/>
      <c r="G4" s="28"/>
    </row>
    <row r="5" spans="1:7" ht="13.8">
      <c r="A5" s="323" t="s">
        <v>52</v>
      </c>
      <c r="B5" s="29">
        <f>D5</f>
        <v>0</v>
      </c>
      <c r="C5" s="28"/>
      <c r="D5" s="29">
        <f>'cultuur en bouwkavels'!D29</f>
        <v>0</v>
      </c>
      <c r="E5" s="28"/>
      <c r="F5" s="29"/>
      <c r="G5" s="28"/>
    </row>
    <row r="6" spans="1:7" ht="13.8">
      <c r="A6" s="323" t="s">
        <v>53</v>
      </c>
      <c r="B6" s="29"/>
      <c r="C6" s="28"/>
      <c r="D6" s="29"/>
      <c r="E6" s="28"/>
      <c r="F6" s="29"/>
      <c r="G6" s="28"/>
    </row>
    <row r="7" spans="1:7" ht="13.8">
      <c r="A7" s="323" t="s">
        <v>54</v>
      </c>
      <c r="B7" s="30">
        <f>D7-'gebouwen en vaste installaties'!I23</f>
        <v>0</v>
      </c>
      <c r="C7" s="28"/>
      <c r="D7" s="30">
        <f>'gebouwen en vaste installaties'!G23</f>
        <v>0</v>
      </c>
      <c r="E7" s="28"/>
      <c r="F7" s="30"/>
      <c r="G7" s="28"/>
    </row>
    <row r="8" spans="1:7" ht="13.8">
      <c r="A8" s="323" t="s">
        <v>55</v>
      </c>
      <c r="B8" s="29"/>
      <c r="C8" s="28"/>
      <c r="D8" s="29"/>
      <c r="E8" s="28"/>
      <c r="F8" s="29"/>
      <c r="G8" s="28"/>
    </row>
    <row r="9" spans="1:7" ht="13.8">
      <c r="A9" s="324" t="s">
        <v>56</v>
      </c>
      <c r="B9" s="31"/>
      <c r="C9" s="28">
        <f>SUM(B5:B8)</f>
        <v>0</v>
      </c>
      <c r="D9" s="31"/>
      <c r="E9" s="28">
        <f>SUM(D5:D9)</f>
        <v>0</v>
      </c>
      <c r="F9" s="31"/>
      <c r="G9" s="28">
        <f>SUM(F5:F9)</f>
        <v>0</v>
      </c>
    </row>
    <row r="10" spans="1:7" ht="13.8">
      <c r="A10" s="323" t="s">
        <v>57</v>
      </c>
      <c r="B10" s="30">
        <f>D10-'werktuigen en inventaris'!I26</f>
        <v>0</v>
      </c>
      <c r="C10" s="28"/>
      <c r="D10" s="30">
        <f>'werktuigen en inventaris'!G26</f>
        <v>0</v>
      </c>
      <c r="E10" s="28"/>
      <c r="F10" s="30"/>
      <c r="G10" s="28"/>
    </row>
    <row r="11" spans="1:7" ht="13.8">
      <c r="A11" s="323" t="s">
        <v>58</v>
      </c>
      <c r="B11" s="29"/>
      <c r="C11" s="28"/>
      <c r="D11" s="29"/>
      <c r="E11" s="28"/>
      <c r="F11" s="29"/>
      <c r="G11" s="28"/>
    </row>
    <row r="12" spans="1:7" ht="27.6">
      <c r="A12" s="588" t="s">
        <v>342</v>
      </c>
      <c r="B12" s="29">
        <f>liquiditeitspositie!B10-liquiditeitspositie!B12</f>
        <v>0</v>
      </c>
      <c r="C12" s="28"/>
      <c r="D12" s="29"/>
      <c r="E12" s="28"/>
      <c r="F12" s="29"/>
      <c r="G12" s="28"/>
    </row>
    <row r="13" spans="1:7" ht="13.8">
      <c r="A13" s="325" t="s">
        <v>60</v>
      </c>
      <c r="B13" s="31"/>
      <c r="C13" s="28">
        <f>SUM(B10:B13)</f>
        <v>0</v>
      </c>
      <c r="D13" s="31"/>
      <c r="E13" s="28">
        <f>SUM(D10:D13)</f>
        <v>0</v>
      </c>
      <c r="F13" s="31"/>
      <c r="G13" s="28">
        <f>SUM(F10:F13)</f>
        <v>0</v>
      </c>
    </row>
    <row r="14" spans="1:7" ht="13.8">
      <c r="A14" s="326" t="s">
        <v>61</v>
      </c>
      <c r="B14" s="30"/>
      <c r="C14" s="28">
        <f>B14</f>
        <v>0</v>
      </c>
      <c r="D14" s="30"/>
      <c r="E14" s="28">
        <f>D14</f>
        <v>0</v>
      </c>
      <c r="F14" s="30"/>
      <c r="G14" s="28">
        <f>F14</f>
        <v>0</v>
      </c>
    </row>
    <row r="15" spans="1:7" ht="13.8">
      <c r="A15" s="327" t="s">
        <v>62</v>
      </c>
      <c r="B15" s="30"/>
      <c r="C15" s="28">
        <f>B15</f>
        <v>0</v>
      </c>
      <c r="D15" s="30"/>
      <c r="E15" s="28">
        <f>D15</f>
        <v>0</v>
      </c>
      <c r="F15" s="30"/>
      <c r="G15" s="28">
        <f>F15</f>
        <v>0</v>
      </c>
    </row>
    <row r="16" spans="1:7" ht="13.8">
      <c r="A16" s="328" t="s">
        <v>63</v>
      </c>
      <c r="B16" s="30"/>
      <c r="C16" s="28">
        <f>B16</f>
        <v>0</v>
      </c>
      <c r="D16" s="30"/>
      <c r="E16" s="28">
        <f>D16</f>
        <v>0</v>
      </c>
      <c r="F16" s="30"/>
      <c r="G16" s="28">
        <f>F16</f>
        <v>0</v>
      </c>
    </row>
    <row r="17" spans="1:10" ht="13.8">
      <c r="A17" s="329" t="s">
        <v>64</v>
      </c>
      <c r="B17" s="31"/>
      <c r="C17" s="28"/>
      <c r="D17" s="31"/>
      <c r="E17" s="28"/>
      <c r="F17" s="31"/>
      <c r="G17" s="28"/>
    </row>
    <row r="18" spans="1:10" ht="13.8">
      <c r="A18" s="330" t="s">
        <v>65</v>
      </c>
      <c r="B18" s="30"/>
      <c r="C18" s="28"/>
      <c r="D18" s="30"/>
      <c r="E18" s="28"/>
      <c r="F18" s="30"/>
      <c r="G18" s="28"/>
    </row>
    <row r="19" spans="1:10" ht="13.8">
      <c r="A19" s="330" t="s">
        <v>66</v>
      </c>
      <c r="B19" s="30"/>
      <c r="C19" s="28"/>
      <c r="D19" s="30"/>
      <c r="E19" s="28"/>
      <c r="F19" s="30"/>
      <c r="G19" s="28"/>
    </row>
    <row r="20" spans="1:10" ht="13.8">
      <c r="A20" s="330" t="s">
        <v>67</v>
      </c>
      <c r="B20" s="30"/>
      <c r="C20" s="28"/>
      <c r="D20" s="30"/>
      <c r="E20" s="28"/>
      <c r="F20" s="30"/>
      <c r="G20" s="28"/>
    </row>
    <row r="21" spans="1:10" ht="13.8">
      <c r="A21" s="331" t="s">
        <v>59</v>
      </c>
      <c r="B21" s="30"/>
      <c r="C21" s="28"/>
      <c r="D21" s="30"/>
      <c r="E21" s="28"/>
      <c r="F21" s="30"/>
      <c r="G21" s="28"/>
    </row>
    <row r="22" spans="1:10" ht="13.8">
      <c r="A22" s="332" t="s">
        <v>211</v>
      </c>
      <c r="B22" s="33"/>
      <c r="C22" s="34">
        <f>SUM(B17:B21)</f>
        <v>0</v>
      </c>
      <c r="D22" s="33"/>
      <c r="E22" s="34">
        <f>SUM(D17:D21)</f>
        <v>0</v>
      </c>
      <c r="F22" s="33"/>
      <c r="G22" s="34">
        <f>SUM(F17:F21)</f>
        <v>0</v>
      </c>
    </row>
    <row r="23" spans="1:10" ht="14.25" customHeight="1">
      <c r="A23" s="333" t="s">
        <v>68</v>
      </c>
      <c r="B23" s="35"/>
      <c r="C23" s="36">
        <f>SUM(C4:C22)</f>
        <v>0</v>
      </c>
      <c r="D23" s="35"/>
      <c r="E23" s="36">
        <f>SUM(E4:E22)</f>
        <v>0</v>
      </c>
      <c r="F23" s="35"/>
      <c r="G23" s="36">
        <f>SUM(G4:G22)</f>
        <v>0</v>
      </c>
    </row>
    <row r="24" spans="1:10" s="37" customFormat="1" ht="13.8">
      <c r="A24" s="334"/>
      <c r="B24" s="38"/>
      <c r="C24" s="39" t="s">
        <v>69</v>
      </c>
      <c r="D24" s="38"/>
      <c r="E24" s="39" t="s">
        <v>69</v>
      </c>
      <c r="F24" s="38"/>
      <c r="G24" s="39" t="s">
        <v>69</v>
      </c>
    </row>
    <row r="25" spans="1:10" ht="13.8">
      <c r="A25" s="330"/>
      <c r="B25" s="31"/>
      <c r="C25" s="28"/>
      <c r="D25" s="31"/>
      <c r="E25" s="28"/>
      <c r="F25" s="31"/>
      <c r="G25" s="28"/>
    </row>
    <row r="26" spans="1:10" ht="13.8">
      <c r="A26" s="330" t="s">
        <v>70</v>
      </c>
      <c r="B26" s="78">
        <f>C23-C29-C34</f>
        <v>0</v>
      </c>
      <c r="C26" s="28">
        <f>B26</f>
        <v>0</v>
      </c>
      <c r="D26" s="30">
        <f>E23-E29-E34</f>
        <v>0</v>
      </c>
      <c r="E26" s="28">
        <f>D26</f>
        <v>0</v>
      </c>
      <c r="F26" s="30"/>
      <c r="G26" s="28">
        <f>F26</f>
        <v>0</v>
      </c>
      <c r="J26" s="25"/>
    </row>
    <row r="27" spans="1:10" ht="13.8">
      <c r="A27" s="330" t="s">
        <v>71</v>
      </c>
      <c r="B27" s="30"/>
      <c r="C27" s="28">
        <f>B27</f>
        <v>0</v>
      </c>
      <c r="D27" s="30"/>
      <c r="E27" s="28">
        <f>D27</f>
        <v>0</v>
      </c>
      <c r="F27" s="30"/>
      <c r="G27" s="28">
        <f>F27</f>
        <v>0</v>
      </c>
      <c r="J27" s="25"/>
    </row>
    <row r="28" spans="1:10" ht="13.8">
      <c r="A28" s="330" t="s">
        <v>75</v>
      </c>
      <c r="B28" s="29"/>
      <c r="C28" s="28"/>
      <c r="D28" s="29"/>
      <c r="E28" s="28"/>
      <c r="F28" s="29"/>
      <c r="G28" s="28"/>
    </row>
    <row r="29" spans="1:10" ht="13.8">
      <c r="A29" s="335" t="s">
        <v>72</v>
      </c>
      <c r="B29" s="30">
        <f>D29-'samenstelling lening, krediet'!G12</f>
        <v>0</v>
      </c>
      <c r="C29" s="28">
        <f>B29+B28</f>
        <v>0</v>
      </c>
      <c r="D29" s="30">
        <f>'samenstelling lening, krediet'!C5+'samenstelling lening, krediet'!C7+'samenstelling lening, krediet'!C8</f>
        <v>0</v>
      </c>
      <c r="E29" s="28">
        <f>D29+D28</f>
        <v>0</v>
      </c>
      <c r="F29" s="30"/>
      <c r="G29" s="28">
        <f>F29+F28</f>
        <v>0</v>
      </c>
    </row>
    <row r="30" spans="1:10" ht="13.8">
      <c r="A30" s="336" t="s">
        <v>73</v>
      </c>
      <c r="B30" s="31"/>
      <c r="C30" s="40"/>
      <c r="D30" s="31"/>
      <c r="E30" s="40"/>
      <c r="F30" s="31"/>
      <c r="G30" s="40"/>
    </row>
    <row r="31" spans="1:10" ht="13.8">
      <c r="A31" s="330" t="s">
        <v>74</v>
      </c>
      <c r="B31" s="30">
        <v>0</v>
      </c>
      <c r="C31" s="28"/>
      <c r="D31" s="30">
        <f>'samenstelling lening, krediet'!C6</f>
        <v>0</v>
      </c>
      <c r="E31" s="28"/>
      <c r="F31" s="30"/>
      <c r="G31" s="28"/>
    </row>
    <row r="32" spans="1:10" ht="13.8">
      <c r="A32" s="331" t="s">
        <v>76</v>
      </c>
      <c r="B32" s="30"/>
      <c r="C32" s="28"/>
      <c r="D32" s="30"/>
      <c r="E32" s="28"/>
      <c r="F32" s="30"/>
      <c r="G32" s="28"/>
    </row>
    <row r="33" spans="1:7" ht="13.8">
      <c r="A33" s="337" t="s">
        <v>59</v>
      </c>
      <c r="B33" s="30"/>
      <c r="C33" s="26"/>
      <c r="D33" s="30"/>
      <c r="E33" s="26"/>
      <c r="F33" s="30"/>
      <c r="G33" s="26"/>
    </row>
    <row r="34" spans="1:7" ht="13.8">
      <c r="A34" s="326" t="s">
        <v>77</v>
      </c>
      <c r="B34" s="33"/>
      <c r="C34" s="34">
        <f>SUM(B31:B33)</f>
        <v>0</v>
      </c>
      <c r="D34" s="33"/>
      <c r="E34" s="34">
        <f>SUM(D31:D33)</f>
        <v>0</v>
      </c>
      <c r="F34" s="33"/>
      <c r="G34" s="34">
        <f>SUM(F31:F33)</f>
        <v>0</v>
      </c>
    </row>
    <row r="35" spans="1:7" ht="14.25" customHeight="1">
      <c r="A35" s="338" t="s">
        <v>78</v>
      </c>
      <c r="B35" s="33"/>
      <c r="C35" s="36">
        <f>SUM(C25:C34)</f>
        <v>0</v>
      </c>
      <c r="D35" s="33"/>
      <c r="E35" s="36">
        <f>SUM(E25:E34)</f>
        <v>0</v>
      </c>
      <c r="F35" s="33"/>
      <c r="G35" s="36">
        <f>SUM(G25:G34)</f>
        <v>0</v>
      </c>
    </row>
    <row r="36" spans="1:7" ht="13.8">
      <c r="A36" s="256"/>
      <c r="B36" s="41"/>
      <c r="C36" s="39" t="s">
        <v>69</v>
      </c>
      <c r="D36" s="38"/>
      <c r="E36" s="39" t="s">
        <v>69</v>
      </c>
      <c r="F36" s="38"/>
      <c r="G36" s="39" t="s">
        <v>69</v>
      </c>
    </row>
    <row r="38" spans="1:7" ht="15.6">
      <c r="B38" s="42" t="str">
        <f>IF(ROUND(C23-C35,0)=0,"","Balans is niet in evenwicht")</f>
        <v/>
      </c>
      <c r="D38" s="42" t="str">
        <f>IF(ROUND(E23-E35,0)=0,"","Balans is niet in evenwicht")</f>
        <v/>
      </c>
      <c r="F38" s="42" t="str">
        <f>IF(ROUND(G23-G35,0)=0,"","Balans is niet in evenwicht")</f>
        <v/>
      </c>
    </row>
    <row r="39" spans="1:7">
      <c r="A39" s="26" t="s">
        <v>344</v>
      </c>
      <c r="B39" s="589">
        <f>'inkomensbegrippen, besparingen'!G17</f>
        <v>0</v>
      </c>
      <c r="D39" s="2"/>
      <c r="F39" s="2"/>
    </row>
    <row r="40" spans="1:7">
      <c r="A40" s="26" t="s">
        <v>343</v>
      </c>
      <c r="B40" s="590">
        <f>C26-E26</f>
        <v>0</v>
      </c>
    </row>
  </sheetData>
  <phoneticPr fontId="0" type="noConversion"/>
  <pageMargins left="0.78740157480314965" right="0.78740157480314965" top="0.98425196850393704" bottom="0.98425196850393704" header="0.51181102362204722" footer="0.51181102362204722"/>
  <pageSetup paperSize="9" scale="95" orientation="portrait" blackAndWhite="1" horizontalDpi="4294967292" r:id="rId1"/>
  <headerFooter alignWithMargins="0">
    <oddFooter>&amp;L&amp;D&amp;C&amp;P /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8" r:id="rId4" name="Button 16">
              <controlPr defaultSize="0" print="0" autoFill="0" autoLine="0" autoPict="0" macro="[0]!Balansafdr">
                <anchor moveWithCells="1" sizeWithCells="1">
                  <from>
                    <xdr:col>2</xdr:col>
                    <xdr:colOff>350520</xdr:colOff>
                    <xdr:row>43</xdr:row>
                    <xdr:rowOff>30480</xdr:rowOff>
                  </from>
                  <to>
                    <xdr:col>4</xdr:col>
                    <xdr:colOff>121920</xdr:colOff>
                    <xdr:row>45</xdr:row>
                    <xdr:rowOff>83820</xdr:rowOff>
                  </to>
                </anchor>
              </controlPr>
            </control>
          </mc:Choice>
        </mc:AlternateContent>
        <mc:AlternateContent xmlns:mc="http://schemas.openxmlformats.org/markup-compatibility/2006">
          <mc:Choice Requires="x14">
            <control shapeId="3090" r:id="rId5" name="Button 18">
              <controlPr defaultSize="0" print="0" autoFill="0" autoLine="0" autoPict="0" macro="[0]!home">
                <anchor moveWithCells="1" sizeWithCells="1">
                  <from>
                    <xdr:col>5</xdr:col>
                    <xdr:colOff>335280</xdr:colOff>
                    <xdr:row>43</xdr:row>
                    <xdr:rowOff>30480</xdr:rowOff>
                  </from>
                  <to>
                    <xdr:col>6</xdr:col>
                    <xdr:colOff>845820</xdr:colOff>
                    <xdr:row>45</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pageSetUpPr fitToPage="1"/>
  </sheetPr>
  <dimension ref="A1:AU66"/>
  <sheetViews>
    <sheetView showGridLines="0" workbookViewId="0">
      <selection activeCell="B13" sqref="B13"/>
    </sheetView>
  </sheetViews>
  <sheetFormatPr defaultColWidth="9" defaultRowHeight="13.2"/>
  <cols>
    <col min="1" max="1" width="32.109375" style="13" customWidth="1"/>
    <col min="2" max="2" width="17" style="2" customWidth="1"/>
    <col min="3" max="3" width="11.33203125" style="2" customWidth="1"/>
    <col min="4" max="4" width="18.33203125" style="2" customWidth="1"/>
    <col min="5" max="5" width="15.5546875" style="2" customWidth="1"/>
    <col min="6" max="6" width="1.44140625" style="2" customWidth="1"/>
    <col min="7" max="7" width="16" style="2" customWidth="1"/>
    <col min="8" max="36" width="9" style="2" customWidth="1"/>
    <col min="37" max="37" width="18.44140625" style="2" customWidth="1"/>
    <col min="38" max="44" width="9" style="2" customWidth="1"/>
    <col min="45" max="45" width="16.33203125" style="2" customWidth="1"/>
    <col min="46" max="16384" width="9" style="2"/>
  </cols>
  <sheetData>
    <row r="1" spans="1:47" ht="18">
      <c r="A1" s="246" t="s">
        <v>2</v>
      </c>
    </row>
    <row r="2" spans="1:47" ht="13.8">
      <c r="A2" s="245" t="s">
        <v>234</v>
      </c>
      <c r="B2" s="258"/>
      <c r="C2" s="259"/>
      <c r="D2" s="259"/>
      <c r="E2" s="259"/>
    </row>
    <row r="3" spans="1:47" ht="13.8">
      <c r="A3" s="247" t="str">
        <f>IF(AND(B2&gt;="J", B2&lt;"JB"),"Vermeld onder nummer:",IF(AND( B2&gt;="n",B2&lt;"NF"),"                                        Udient zowel boekjaar 1998 als 1999 in te vullen",""))</f>
        <v/>
      </c>
      <c r="B3" s="260"/>
      <c r="C3" s="259"/>
      <c r="D3" s="259"/>
      <c r="E3" s="259"/>
      <c r="AK3" t="s">
        <v>7</v>
      </c>
      <c r="AL3" s="2" t="str">
        <f>A4</f>
        <v>Kantoornummer</v>
      </c>
      <c r="AM3" s="2" t="str">
        <f>A5</f>
        <v>Kantoornaam</v>
      </c>
      <c r="AN3" s="2" t="str">
        <f>A6</f>
        <v>Contactpersoon</v>
      </c>
      <c r="AO3" s="2" t="str">
        <f>A7</f>
        <v xml:space="preserve">Telefoon </v>
      </c>
      <c r="AP3" s="2" t="str">
        <f>A8</f>
        <v>Bedrijfsnummer</v>
      </c>
      <c r="AQ3" s="2" t="str">
        <f>A9</f>
        <v>Vier cijfers postcode</v>
      </c>
      <c r="AR3" s="2" t="str">
        <f>A10</f>
        <v>Omschr. Nevenbedrijf</v>
      </c>
      <c r="AS3" s="2" t="str">
        <f>A11</f>
        <v>Bedrijfstype</v>
      </c>
      <c r="AT3"/>
      <c r="AU3"/>
    </row>
    <row r="4" spans="1:47" ht="13.8">
      <c r="A4" s="245" t="s">
        <v>8</v>
      </c>
      <c r="B4" s="261"/>
      <c r="C4" s="262"/>
      <c r="D4" s="262"/>
      <c r="E4" s="263"/>
      <c r="AK4" s="2">
        <f>B3</f>
        <v>0</v>
      </c>
      <c r="AL4" s="2">
        <f>B4</f>
        <v>0</v>
      </c>
      <c r="AM4" s="2">
        <f>B5</f>
        <v>0</v>
      </c>
      <c r="AN4" s="2">
        <f>B6</f>
        <v>0</v>
      </c>
      <c r="AO4" s="2">
        <f>B7</f>
        <v>0</v>
      </c>
      <c r="AP4" s="2">
        <f>B8</f>
        <v>0</v>
      </c>
      <c r="AQ4" s="2">
        <f>B9</f>
        <v>0</v>
      </c>
      <c r="AR4" s="2">
        <f>B10</f>
        <v>0</v>
      </c>
      <c r="AS4" s="2" t="e">
        <f>B11</f>
        <v>#REF!</v>
      </c>
      <c r="AT4"/>
    </row>
    <row r="5" spans="1:47" ht="13.8">
      <c r="A5" s="248" t="s">
        <v>9</v>
      </c>
      <c r="B5" s="264"/>
      <c r="C5" s="265"/>
      <c r="D5" s="265"/>
      <c r="E5" s="266"/>
      <c r="AK5" s="2" t="s">
        <v>10</v>
      </c>
      <c r="AL5"/>
      <c r="AM5">
        <f>Algemeen!B3</f>
        <v>0</v>
      </c>
      <c r="AN5"/>
      <c r="AO5">
        <f>B3</f>
        <v>0</v>
      </c>
      <c r="AP5"/>
      <c r="AQ5"/>
      <c r="AR5"/>
      <c r="AS5"/>
      <c r="AT5"/>
    </row>
    <row r="6" spans="1:47" ht="13.8">
      <c r="A6" s="248" t="s">
        <v>11</v>
      </c>
      <c r="B6" s="264"/>
      <c r="C6" s="265"/>
      <c r="D6" s="265"/>
      <c r="E6" s="266"/>
      <c r="AK6" t="str">
        <f>A12</f>
        <v>Boekjaar</v>
      </c>
      <c r="AM6">
        <f>C12</f>
        <v>2016</v>
      </c>
      <c r="AO6">
        <f>E12</f>
        <v>2015</v>
      </c>
    </row>
    <row r="7" spans="1:47" ht="13.8">
      <c r="A7" s="249" t="s">
        <v>12</v>
      </c>
      <c r="B7" s="267"/>
      <c r="C7" s="268"/>
      <c r="D7" s="268"/>
      <c r="E7" s="269"/>
      <c r="AK7" s="2" t="str">
        <f t="shared" ref="AK7:AK14" si="0">A15</f>
        <v>* akkerbouw</v>
      </c>
      <c r="AM7" s="69" t="str">
        <f t="shared" ref="AM7:AM14" si="1">C15</f>
        <v/>
      </c>
      <c r="AN7" s="69"/>
      <c r="AO7" s="69" t="str">
        <f t="shared" ref="AO7:AO14" si="2">E15</f>
        <v/>
      </c>
    </row>
    <row r="8" spans="1:47" ht="13.8">
      <c r="A8" s="248" t="s">
        <v>13</v>
      </c>
      <c r="B8" s="270"/>
      <c r="C8" s="265"/>
      <c r="D8" s="265"/>
      <c r="E8" s="266"/>
      <c r="AK8" s="2" t="str">
        <f t="shared" si="0"/>
        <v>* veehouderij</v>
      </c>
      <c r="AM8" s="69" t="str">
        <f t="shared" si="1"/>
        <v/>
      </c>
      <c r="AN8" s="69"/>
      <c r="AO8" s="69" t="str">
        <f t="shared" si="2"/>
        <v/>
      </c>
    </row>
    <row r="9" spans="1:47" ht="13.8">
      <c r="A9" s="248" t="s">
        <v>14</v>
      </c>
      <c r="B9" s="270"/>
      <c r="C9" s="265"/>
      <c r="D9" s="265"/>
      <c r="E9" s="266"/>
      <c r="AK9" s="2" t="str">
        <f t="shared" si="0"/>
        <v>* volle gronds groente</v>
      </c>
      <c r="AM9" s="69" t="str">
        <f t="shared" si="1"/>
        <v/>
      </c>
      <c r="AN9" s="69"/>
      <c r="AO9" s="69" t="str">
        <f t="shared" si="2"/>
        <v/>
      </c>
    </row>
    <row r="10" spans="1:47" ht="13.8">
      <c r="A10" s="248" t="s">
        <v>15</v>
      </c>
      <c r="B10" s="264"/>
      <c r="C10" s="265"/>
      <c r="D10" s="265"/>
      <c r="E10" s="266"/>
      <c r="AK10" s="2" t="str">
        <f t="shared" si="0"/>
        <v>* tuinbouw</v>
      </c>
      <c r="AM10" s="69" t="str">
        <f t="shared" si="1"/>
        <v/>
      </c>
      <c r="AN10" s="69"/>
      <c r="AO10" s="69" t="str">
        <f t="shared" si="2"/>
        <v/>
      </c>
    </row>
    <row r="11" spans="1:47" ht="13.8">
      <c r="A11" s="248" t="s">
        <v>16</v>
      </c>
      <c r="B11" s="271" t="e">
        <f>IF(#REF!&lt;&gt;"",#REF!,"Wordt bepaald zodra de omzetverdeling voor 100 % is ingevuld")</f>
        <v>#REF!</v>
      </c>
      <c r="C11" s="272"/>
      <c r="D11" s="272"/>
      <c r="E11" s="273"/>
      <c r="AK11" s="2" t="str">
        <f t="shared" si="0"/>
        <v>* grondverzet</v>
      </c>
      <c r="AM11" s="69" t="str">
        <f t="shared" si="1"/>
        <v/>
      </c>
      <c r="AN11" s="69"/>
      <c r="AO11" s="69" t="str">
        <f t="shared" si="2"/>
        <v/>
      </c>
    </row>
    <row r="12" spans="1:47" ht="13.8">
      <c r="A12" s="248" t="s">
        <v>17</v>
      </c>
      <c r="B12" s="274">
        <v>2016</v>
      </c>
      <c r="C12" s="275">
        <f>IF(ISBLANK(B12),"",B12)</f>
        <v>2016</v>
      </c>
      <c r="D12" s="276"/>
      <c r="E12" s="277">
        <f>IF(ISBLANK(B12),"",C12-1)</f>
        <v>2015</v>
      </c>
      <c r="F12" s="8"/>
      <c r="AK12" s="2" t="str">
        <f t="shared" si="0"/>
        <v>* (weg-, mest)transport</v>
      </c>
      <c r="AM12" s="69" t="str">
        <f t="shared" si="1"/>
        <v/>
      </c>
      <c r="AN12" s="69"/>
      <c r="AO12" s="69" t="str">
        <f t="shared" si="2"/>
        <v/>
      </c>
    </row>
    <row r="13" spans="1:47" ht="13.8">
      <c r="A13" s="248"/>
      <c r="B13" s="278"/>
      <c r="C13" s="275"/>
      <c r="D13" s="279"/>
      <c r="E13" s="277"/>
      <c r="F13" s="10"/>
      <c r="AK13" s="2" t="str">
        <f t="shared" si="0"/>
        <v>bijgeleverde hulpstoffen</v>
      </c>
      <c r="AM13" s="69" t="str">
        <f t="shared" si="1"/>
        <v/>
      </c>
      <c r="AN13" s="69"/>
      <c r="AO13" s="69" t="str">
        <f t="shared" si="2"/>
        <v/>
      </c>
    </row>
    <row r="14" spans="1:47" ht="13.8">
      <c r="A14" s="248" t="s">
        <v>18</v>
      </c>
      <c r="B14" s="280" t="s">
        <v>288</v>
      </c>
      <c r="C14" s="281" t="s">
        <v>19</v>
      </c>
      <c r="D14" s="280" t="s">
        <v>288</v>
      </c>
      <c r="E14" s="282" t="s">
        <v>19</v>
      </c>
      <c r="F14" s="10"/>
      <c r="AK14" s="2" t="str">
        <f t="shared" si="0"/>
        <v>Totaal</v>
      </c>
      <c r="AM14" s="69" t="str">
        <f t="shared" si="1"/>
        <v/>
      </c>
      <c r="AN14" s="69"/>
      <c r="AO14" s="69" t="str">
        <f t="shared" si="2"/>
        <v/>
      </c>
    </row>
    <row r="15" spans="1:47" ht="13.8">
      <c r="A15" s="248" t="s">
        <v>20</v>
      </c>
      <c r="B15" s="283"/>
      <c r="C15" s="284" t="str">
        <f t="shared" ref="C15:C21" si="3">IF(SUM(B$15:B$21)=0,IF(SUM(B$24:B$30)=0,"",B24),B15/(SUM(B$15:B$21)))</f>
        <v/>
      </c>
      <c r="D15" s="283"/>
      <c r="E15" s="285" t="str">
        <f t="shared" ref="E15:E21" si="4">IF(SUM(D$15:D$21)=0,IF(SUM(D$24:D$30)=0,"",D24),D15/(SUM(D$15:D$21)))</f>
        <v/>
      </c>
      <c r="F15" s="11"/>
      <c r="AK15" s="2" t="str">
        <f>A39</f>
        <v>Totaal ondernemers</v>
      </c>
      <c r="AM15" s="18">
        <f>C39</f>
        <v>0</v>
      </c>
      <c r="AN15" s="18"/>
      <c r="AO15" s="18">
        <f>E39</f>
        <v>0</v>
      </c>
    </row>
    <row r="16" spans="1:47" ht="13.8">
      <c r="A16" s="248" t="s">
        <v>21</v>
      </c>
      <c r="B16" s="286"/>
      <c r="C16" s="284" t="str">
        <f t="shared" si="3"/>
        <v/>
      </c>
      <c r="D16" s="286"/>
      <c r="E16" s="285" t="str">
        <f t="shared" si="4"/>
        <v/>
      </c>
      <c r="F16" s="10"/>
      <c r="G16"/>
      <c r="AK16" s="2" t="str">
        <f>A43</f>
        <v>Totaal gezinsleden</v>
      </c>
      <c r="AM16" s="18">
        <f>C43</f>
        <v>0</v>
      </c>
      <c r="AN16" s="18"/>
      <c r="AO16" s="18">
        <f>E43</f>
        <v>0</v>
      </c>
    </row>
    <row r="17" spans="1:41" ht="13.8">
      <c r="A17" s="248" t="s">
        <v>22</v>
      </c>
      <c r="B17" s="286"/>
      <c r="C17" s="284" t="str">
        <f t="shared" si="3"/>
        <v/>
      </c>
      <c r="D17" s="286"/>
      <c r="E17" s="285" t="str">
        <f t="shared" si="4"/>
        <v/>
      </c>
      <c r="F17" s="10"/>
      <c r="G17"/>
      <c r="AK17" s="2" t="str">
        <f>A48</f>
        <v>Vast dienstverband</v>
      </c>
      <c r="AM17" s="18">
        <f>C48</f>
        <v>0</v>
      </c>
      <c r="AN17" s="18"/>
      <c r="AO17" s="18">
        <f>E48</f>
        <v>0</v>
      </c>
    </row>
    <row r="18" spans="1:41" ht="13.8">
      <c r="A18" s="248" t="s">
        <v>23</v>
      </c>
      <c r="B18" s="286"/>
      <c r="C18" s="284" t="str">
        <f t="shared" si="3"/>
        <v/>
      </c>
      <c r="D18" s="286"/>
      <c r="E18" s="285" t="str">
        <f t="shared" si="4"/>
        <v/>
      </c>
      <c r="F18" s="10"/>
      <c r="G18"/>
      <c r="AK18" s="2" t="str">
        <f>A49</f>
        <v>Vast stof (vak.bon)</v>
      </c>
      <c r="AM18" s="18" t="str">
        <f>C49</f>
        <v/>
      </c>
      <c r="AN18" s="18"/>
      <c r="AO18" s="18" t="str">
        <f>E49</f>
        <v/>
      </c>
    </row>
    <row r="19" spans="1:41" ht="13.8">
      <c r="A19" s="248" t="s">
        <v>24</v>
      </c>
      <c r="B19" s="286"/>
      <c r="C19" s="284" t="str">
        <f t="shared" si="3"/>
        <v/>
      </c>
      <c r="D19" s="286"/>
      <c r="E19" s="285" t="str">
        <f t="shared" si="4"/>
        <v/>
      </c>
      <c r="F19" s="10"/>
      <c r="G19"/>
      <c r="AK19" s="2" t="str">
        <f>A50</f>
        <v>Los dienstv (vak.bon)</v>
      </c>
      <c r="AM19" s="18" t="str">
        <f>C50</f>
        <v/>
      </c>
      <c r="AN19" s="18"/>
      <c r="AO19" s="18" t="str">
        <f>E50</f>
        <v/>
      </c>
    </row>
    <row r="20" spans="1:41" ht="13.8">
      <c r="A20" s="248" t="s">
        <v>210</v>
      </c>
      <c r="B20" s="286"/>
      <c r="C20" s="284" t="str">
        <f t="shared" si="3"/>
        <v/>
      </c>
      <c r="D20" s="286"/>
      <c r="E20" s="285" t="str">
        <f t="shared" si="4"/>
        <v/>
      </c>
      <c r="F20" s="10"/>
      <c r="G20"/>
      <c r="AK20" s="2" t="str">
        <f>A52</f>
        <v>Ingehuurde arbeid</v>
      </c>
      <c r="AM20" s="18" t="str">
        <f>C52</f>
        <v/>
      </c>
      <c r="AN20" s="18"/>
      <c r="AO20" s="18" t="str">
        <f>E52</f>
        <v/>
      </c>
    </row>
    <row r="21" spans="1:41" ht="13.8">
      <c r="A21" s="248" t="s">
        <v>345</v>
      </c>
      <c r="B21" s="286"/>
      <c r="C21" s="284" t="str">
        <f t="shared" si="3"/>
        <v/>
      </c>
      <c r="D21" s="286"/>
      <c r="E21" s="285" t="str">
        <f t="shared" si="4"/>
        <v/>
      </c>
      <c r="F21" s="10"/>
      <c r="G21"/>
      <c r="AK21" t="str">
        <f>A58</f>
        <v>Aantal f.t.e (full time equivalenten)</v>
      </c>
      <c r="AM21" s="18">
        <f>C58</f>
        <v>0</v>
      </c>
      <c r="AN21" s="18"/>
      <c r="AO21" s="18">
        <f>E58</f>
        <v>0</v>
      </c>
    </row>
    <row r="22" spans="1:41" ht="14.4" thickBot="1">
      <c r="A22" s="248" t="s">
        <v>27</v>
      </c>
      <c r="B22" s="287" t="str">
        <f>IF(SUM(B15:B21)=0,"",SUM(B15:B21))</f>
        <v/>
      </c>
      <c r="C22" s="288" t="str">
        <f>IF(SUM(C15:C21)=0,"",ROUND(SUM(C15:C21),2))</f>
        <v/>
      </c>
      <c r="D22" s="287" t="str">
        <f>IF(SUM(D15:D21)=0,"",SUM(D15:D21))</f>
        <v/>
      </c>
      <c r="E22" s="289" t="str">
        <f>IF(SUM(E15:E21)=0,"",ROUND(SUM(E15:E21),2))</f>
        <v/>
      </c>
      <c r="F22" s="10"/>
      <c r="G22"/>
    </row>
    <row r="23" spans="1:41" ht="17.25" customHeight="1" thickTop="1">
      <c r="A23" s="248"/>
      <c r="B23" s="279" t="s">
        <v>28</v>
      </c>
      <c r="C23" s="290"/>
      <c r="D23" s="279" t="s">
        <v>29</v>
      </c>
      <c r="E23" s="277"/>
      <c r="F23" s="10"/>
      <c r="G23"/>
    </row>
    <row r="24" spans="1:41" ht="13.8">
      <c r="A24" s="248" t="s">
        <v>20</v>
      </c>
      <c r="B24" s="291"/>
      <c r="C24" s="275"/>
      <c r="D24" s="291"/>
      <c r="E24" s="277"/>
      <c r="F24" s="10"/>
      <c r="G24"/>
    </row>
    <row r="25" spans="1:41" ht="13.8">
      <c r="A25" s="248" t="s">
        <v>21</v>
      </c>
      <c r="B25" s="291"/>
      <c r="C25" s="275"/>
      <c r="D25" s="291"/>
      <c r="E25" s="277"/>
      <c r="F25" s="10"/>
      <c r="G25"/>
    </row>
    <row r="26" spans="1:41" ht="13.8">
      <c r="A26" s="248" t="s">
        <v>22</v>
      </c>
      <c r="B26" s="291"/>
      <c r="C26" s="275"/>
      <c r="D26" s="291"/>
      <c r="E26" s="277"/>
      <c r="F26" s="10"/>
      <c r="G26"/>
    </row>
    <row r="27" spans="1:41" ht="13.8">
      <c r="A27" s="248" t="s">
        <v>23</v>
      </c>
      <c r="B27" s="291"/>
      <c r="C27" s="275"/>
      <c r="D27" s="291"/>
      <c r="E27" s="277"/>
      <c r="G27"/>
    </row>
    <row r="28" spans="1:41" ht="13.8">
      <c r="A28" s="248" t="s">
        <v>24</v>
      </c>
      <c r="B28" s="291"/>
      <c r="C28" s="275"/>
      <c r="D28" s="291"/>
      <c r="E28" s="277"/>
      <c r="F28" s="10"/>
    </row>
    <row r="29" spans="1:41" ht="13.8">
      <c r="A29" s="248" t="s">
        <v>25</v>
      </c>
      <c r="B29" s="291"/>
      <c r="C29" s="275"/>
      <c r="D29" s="291"/>
      <c r="E29" s="277"/>
      <c r="F29" s="10"/>
    </row>
    <row r="30" spans="1:41" ht="13.8">
      <c r="A30" s="248" t="s">
        <v>26</v>
      </c>
      <c r="B30" s="291"/>
      <c r="C30" s="275"/>
      <c r="D30" s="291"/>
      <c r="E30" s="277"/>
      <c r="F30" s="10"/>
    </row>
    <row r="31" spans="1:41" ht="13.8">
      <c r="A31" s="249"/>
      <c r="B31" s="249" t="s">
        <v>30</v>
      </c>
      <c r="C31" s="292"/>
      <c r="D31" s="249"/>
      <c r="E31" s="293"/>
      <c r="F31" s="10"/>
    </row>
    <row r="32" spans="1:41" ht="13.8">
      <c r="B32" s="259"/>
      <c r="C32" s="259"/>
      <c r="D32" s="259"/>
      <c r="E32" s="259"/>
    </row>
    <row r="33" spans="1:6" ht="18">
      <c r="A33" s="246" t="s">
        <v>31</v>
      </c>
      <c r="B33" s="259"/>
      <c r="C33" s="259"/>
      <c r="D33" s="259"/>
      <c r="E33" s="259"/>
    </row>
    <row r="34" spans="1:6" ht="13.8">
      <c r="A34" s="3"/>
      <c r="B34" s="294">
        <f>C12</f>
        <v>2016</v>
      </c>
      <c r="C34" s="295"/>
      <c r="D34" s="294">
        <f>E12</f>
        <v>2015</v>
      </c>
      <c r="E34" s="295"/>
    </row>
    <row r="35" spans="1:6" ht="13.8">
      <c r="A35" s="7"/>
      <c r="B35" s="296" t="s">
        <v>32</v>
      </c>
      <c r="C35" s="297" t="s">
        <v>33</v>
      </c>
      <c r="D35" s="296" t="s">
        <v>32</v>
      </c>
      <c r="E35" s="297" t="s">
        <v>33</v>
      </c>
    </row>
    <row r="36" spans="1:6" ht="13.8">
      <c r="A36" s="248" t="s">
        <v>34</v>
      </c>
      <c r="B36" s="298">
        <v>1</v>
      </c>
      <c r="C36" s="299"/>
      <c r="D36" s="298"/>
      <c r="E36" s="299"/>
    </row>
    <row r="37" spans="1:6" ht="13.8">
      <c r="A37" s="248"/>
      <c r="B37" s="298"/>
      <c r="C37" s="299"/>
      <c r="D37" s="298"/>
      <c r="E37" s="299"/>
    </row>
    <row r="38" spans="1:6" ht="13.8">
      <c r="A38" s="248"/>
      <c r="B38" s="298"/>
      <c r="C38" s="299"/>
      <c r="D38" s="298"/>
      <c r="E38" s="299"/>
    </row>
    <row r="39" spans="1:6" ht="13.8">
      <c r="A39" s="250" t="s">
        <v>35</v>
      </c>
      <c r="B39" s="248"/>
      <c r="C39" s="300">
        <f>IF(ISBLANK(B36),C36,B36*C36)+ IF(ISBLANK(B37),C37,B37*C37)+IF(ISBLANK(B38),C38,B38*C38)</f>
        <v>0</v>
      </c>
      <c r="D39" s="248"/>
      <c r="E39" s="300">
        <f>IF(ISBLANK(D36),E36,D36*E36)+ IF(ISBLANK(D37),E37,D37*E37)+IF(ISBLANK(D38),E38,D38*E38)</f>
        <v>0</v>
      </c>
    </row>
    <row r="40" spans="1:6" ht="13.8">
      <c r="A40" s="245" t="s">
        <v>36</v>
      </c>
      <c r="B40" s="301">
        <v>1</v>
      </c>
      <c r="C40" s="302"/>
      <c r="D40" s="301"/>
      <c r="E40" s="302"/>
    </row>
    <row r="41" spans="1:6" ht="13.8">
      <c r="A41" s="248"/>
      <c r="B41" s="298"/>
      <c r="C41" s="299"/>
      <c r="D41" s="298"/>
      <c r="E41" s="299"/>
    </row>
    <row r="42" spans="1:6" ht="13.8">
      <c r="A42" s="248"/>
      <c r="B42" s="298"/>
      <c r="C42" s="299"/>
      <c r="D42" s="298"/>
      <c r="E42" s="299"/>
    </row>
    <row r="43" spans="1:6" ht="13.8">
      <c r="A43" s="250" t="s">
        <v>37</v>
      </c>
      <c r="B43" s="249"/>
      <c r="C43" s="300">
        <f>IF(ISBLANK(B40),C40,B40*C40)+ IF(ISBLANK(B41),C41,B41*C41)+IF(ISBLANK(B42),C42,B42*C42)</f>
        <v>0</v>
      </c>
      <c r="D43" s="249"/>
      <c r="E43" s="300">
        <f>IF(ISBLANK(D40),E40,D40*E40)+ IF(ISBLANK(D41),E41,D41*E41)+IF(ISBLANK(D42),E42,D42*E42)</f>
        <v>0</v>
      </c>
    </row>
    <row r="44" spans="1:6" ht="13.8">
      <c r="B44" s="259"/>
      <c r="C44" s="259"/>
      <c r="D44" s="259"/>
      <c r="E44" s="259"/>
    </row>
    <row r="45" spans="1:6" ht="18">
      <c r="A45" s="246" t="s">
        <v>38</v>
      </c>
      <c r="B45" s="259"/>
      <c r="C45" s="259"/>
      <c r="D45" s="259"/>
      <c r="E45" s="259"/>
    </row>
    <row r="46" spans="1:6" ht="13.8">
      <c r="A46" s="251" t="s">
        <v>17</v>
      </c>
      <c r="B46" s="294">
        <f>C12</f>
        <v>2016</v>
      </c>
      <c r="C46" s="295"/>
      <c r="D46" s="294">
        <f>E12</f>
        <v>2015</v>
      </c>
      <c r="E46" s="295"/>
    </row>
    <row r="47" spans="1:6" ht="41.4">
      <c r="A47" s="252" t="s">
        <v>39</v>
      </c>
      <c r="B47" s="303" t="s">
        <v>40</v>
      </c>
      <c r="C47" s="297" t="s">
        <v>41</v>
      </c>
      <c r="D47" s="303" t="str">
        <f>B47</f>
        <v>Aantal SZW dgn.*</v>
      </c>
      <c r="E47" s="297" t="str">
        <f>C47</f>
        <v>full time ar-beidskrachten</v>
      </c>
    </row>
    <row r="48" spans="1:6" ht="13.8">
      <c r="A48" s="253" t="s">
        <v>42</v>
      </c>
      <c r="B48" s="304"/>
      <c r="C48" s="305"/>
      <c r="D48" s="304"/>
      <c r="E48" s="305">
        <f>IF(ISBLANK(D48),IF(ISBLANK(D54),0,D54),D48/260)</f>
        <v>0</v>
      </c>
    </row>
    <row r="49" spans="1:41" ht="13.8">
      <c r="A49" s="254" t="s">
        <v>43</v>
      </c>
      <c r="B49" s="306"/>
      <c r="C49" s="307" t="str">
        <f>IF(ISBLANK(B49),IF(ISBLANK(B55),"",B55),B49/230)</f>
        <v/>
      </c>
      <c r="D49" s="306"/>
      <c r="E49" s="307" t="str">
        <f>IF(ISBLANK(D49),IF(ISBLANK(D55),"",D55),D49/230)</f>
        <v/>
      </c>
    </row>
    <row r="50" spans="1:41" ht="13.8">
      <c r="A50" s="254" t="s">
        <v>44</v>
      </c>
      <c r="B50" s="306"/>
      <c r="C50" s="307" t="str">
        <f>IF(ISBLANK(B50),IF(ISBLANK(B56),"",B56),B50/230)</f>
        <v/>
      </c>
      <c r="D50" s="306"/>
      <c r="E50" s="307" t="str">
        <f>IF(ISBLANK(D50),IF(ISBLANK(D56),"",D56),D50/230)</f>
        <v/>
      </c>
      <c r="F50" s="14"/>
    </row>
    <row r="51" spans="1:41" s="17" customFormat="1" ht="13.8">
      <c r="A51" s="254"/>
      <c r="B51" s="308" t="s">
        <v>45</v>
      </c>
      <c r="C51" s="307"/>
      <c r="D51" s="308" t="str">
        <f>B51</f>
        <v>Uren</v>
      </c>
      <c r="E51" s="307"/>
      <c r="F51" s="16"/>
      <c r="AK51" s="2"/>
      <c r="AL51" s="2"/>
      <c r="AM51" s="2"/>
      <c r="AN51" s="2"/>
      <c r="AO51" s="2"/>
    </row>
    <row r="52" spans="1:41" ht="13.8">
      <c r="A52" s="254" t="s">
        <v>46</v>
      </c>
      <c r="B52" s="309"/>
      <c r="C52" s="307" t="str">
        <f>IF(ISBLANK(B52),IF(ISBLANK(B57),"",B57),B52/1700)</f>
        <v/>
      </c>
      <c r="D52" s="309"/>
      <c r="E52" s="307" t="str">
        <f>IF(ISBLANK(D52),IF(ISBLANK(D57),"",D57),D52/1700)</f>
        <v/>
      </c>
      <c r="F52" s="18"/>
      <c r="AK52" s="17"/>
      <c r="AL52" s="17"/>
      <c r="AM52" s="17"/>
      <c r="AN52" s="17"/>
      <c r="AO52" s="17"/>
    </row>
    <row r="53" spans="1:41" ht="13.8">
      <c r="A53" s="255"/>
      <c r="B53" s="310" t="s">
        <v>47</v>
      </c>
      <c r="C53" s="311"/>
      <c r="D53" s="310" t="str">
        <f>B53</f>
        <v>Aantal f.t.e.*</v>
      </c>
      <c r="E53" s="311"/>
      <c r="F53" s="18"/>
    </row>
    <row r="54" spans="1:41" ht="13.8">
      <c r="A54" s="254" t="s">
        <v>42</v>
      </c>
      <c r="B54" s="312"/>
      <c r="C54" s="313"/>
      <c r="D54" s="312"/>
      <c r="E54" s="313"/>
      <c r="F54" s="18"/>
    </row>
    <row r="55" spans="1:41" ht="13.8">
      <c r="A55" s="254" t="s">
        <v>43</v>
      </c>
      <c r="B55" s="312"/>
      <c r="C55" s="313"/>
      <c r="D55" s="312"/>
      <c r="E55" s="313"/>
      <c r="F55" s="18"/>
    </row>
    <row r="56" spans="1:41" ht="13.8">
      <c r="A56" s="254" t="s">
        <v>44</v>
      </c>
      <c r="B56" s="312"/>
      <c r="C56" s="313"/>
      <c r="D56" s="312"/>
      <c r="E56" s="313"/>
      <c r="F56" s="18"/>
    </row>
    <row r="57" spans="1:41" ht="13.8">
      <c r="A57" s="256" t="s">
        <v>46</v>
      </c>
      <c r="B57" s="314"/>
      <c r="C57" s="315"/>
      <c r="D57" s="316"/>
      <c r="E57" s="315"/>
      <c r="F57" s="18"/>
    </row>
    <row r="58" spans="1:41" ht="13.8">
      <c r="A58" s="257" t="s">
        <v>48</v>
      </c>
      <c r="B58" s="317"/>
      <c r="C58" s="300">
        <f>SUM(C48:C57)</f>
        <v>0</v>
      </c>
      <c r="D58" s="248"/>
      <c r="E58" s="300">
        <f>SUM(E48:E57)</f>
        <v>0</v>
      </c>
      <c r="F58" s="18"/>
    </row>
    <row r="59" spans="1:41" ht="13.8">
      <c r="A59" s="15"/>
      <c r="B59" s="318" t="s">
        <v>49</v>
      </c>
      <c r="C59" s="319"/>
      <c r="D59" s="318"/>
      <c r="E59" s="320"/>
    </row>
    <row r="60" spans="1:41">
      <c r="B60" s="13"/>
      <c r="C60" s="13"/>
      <c r="D60" s="13"/>
    </row>
    <row r="61" spans="1:41">
      <c r="B61" s="21"/>
      <c r="C61" s="13"/>
      <c r="D61" s="13"/>
    </row>
    <row r="62" spans="1:41">
      <c r="B62" s="13"/>
      <c r="C62" s="13"/>
      <c r="D62" s="13"/>
    </row>
    <row r="63" spans="1:41">
      <c r="B63" s="13"/>
      <c r="C63" s="13"/>
      <c r="D63" s="13"/>
    </row>
    <row r="64" spans="1:41" ht="13.8">
      <c r="A64" s="12"/>
      <c r="B64" s="12"/>
      <c r="C64" s="22"/>
      <c r="D64" s="13"/>
    </row>
    <row r="65" ht="14.25" customHeight="1"/>
    <row r="66" ht="9" customHeight="1"/>
  </sheetData>
  <phoneticPr fontId="0" type="noConversion"/>
  <dataValidations count="2">
    <dataValidation type="list" allowBlank="1" showInputMessage="1" showErrorMessage="1" sqref="B2">
      <formula1>"ja,nee"</formula1>
    </dataValidation>
    <dataValidation type="whole" allowBlank="1" showInputMessage="1" showErrorMessage="1" errorTitle="4 cijfers postcode" error="U dient hier alleen de vier cijfers van de postcode in te voeren" sqref="B9">
      <formula1>1000</formula1>
      <formula2>9999</formula2>
    </dataValidation>
  </dataValidations>
  <pageMargins left="0.78740157480314965" right="0.78740157480314965" top="0.98425196850393704" bottom="0.98425196850393704" header="0.51181102362204722" footer="0.51181102362204722"/>
  <pageSetup paperSize="9" scale="76" orientation="portrait" blackAndWhite="1" horizontalDpi="4294967292" r:id="rId1"/>
  <headerFooter alignWithMargins="0">
    <oddFooter>&amp;L&amp;D&amp;C&amp;P /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Button 7">
              <controlPr defaultSize="0" print="0" autoFill="0" autoLine="0" autoPict="0" macro="[0]!home">
                <anchor moveWithCells="1" sizeWithCells="1">
                  <from>
                    <xdr:col>3</xdr:col>
                    <xdr:colOff>487680</xdr:colOff>
                    <xdr:row>61</xdr:row>
                    <xdr:rowOff>22860</xdr:rowOff>
                  </from>
                  <to>
                    <xdr:col>4</xdr:col>
                    <xdr:colOff>723900</xdr:colOff>
                    <xdr:row>63</xdr:row>
                    <xdr:rowOff>68580</xdr:rowOff>
                  </to>
                </anchor>
              </controlPr>
            </control>
          </mc:Choice>
        </mc:AlternateContent>
        <mc:AlternateContent xmlns:mc="http://schemas.openxmlformats.org/markup-compatibility/2006">
          <mc:Choice Requires="x14">
            <control shapeId="2057" r:id="rId5" name="Button 9">
              <controlPr defaultSize="0" print="0" autoFill="0" autoLine="0" autoPict="0" macro="[0]!algemeenafdr">
                <anchor moveWithCells="1" sizeWithCells="1">
                  <from>
                    <xdr:col>0</xdr:col>
                    <xdr:colOff>655320</xdr:colOff>
                    <xdr:row>60</xdr:row>
                    <xdr:rowOff>152400</xdr:rowOff>
                  </from>
                  <to>
                    <xdr:col>1</xdr:col>
                    <xdr:colOff>457200</xdr:colOff>
                    <xdr:row>63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2"/>
  <sheetViews>
    <sheetView workbookViewId="0">
      <selection activeCell="B13" sqref="B13"/>
    </sheetView>
  </sheetViews>
  <sheetFormatPr defaultRowHeight="13.2"/>
  <cols>
    <col min="1" max="1" width="34.88671875" customWidth="1"/>
    <col min="2" max="2" width="15.109375" customWidth="1"/>
    <col min="3" max="3" width="17.88671875" customWidth="1"/>
    <col min="4" max="4" width="19.5546875" customWidth="1"/>
    <col min="6" max="6" width="12.33203125" customWidth="1"/>
  </cols>
  <sheetData>
    <row r="2" spans="1:9" ht="17.399999999999999">
      <c r="A2" s="117" t="s">
        <v>258</v>
      </c>
      <c r="B2" s="118"/>
      <c r="C2" s="119"/>
      <c r="D2" s="121"/>
      <c r="E2" s="120"/>
      <c r="F2" s="118"/>
      <c r="G2" s="118"/>
      <c r="H2" s="118"/>
      <c r="I2" s="118"/>
    </row>
    <row r="3" spans="1:9" ht="17.399999999999999">
      <c r="A3" s="183"/>
      <c r="B3" s="167"/>
      <c r="C3" s="184"/>
      <c r="D3" s="185"/>
      <c r="E3" s="186"/>
      <c r="F3" s="167"/>
      <c r="G3" s="167"/>
      <c r="H3" s="122"/>
      <c r="I3" s="122"/>
    </row>
    <row r="4" spans="1:9">
      <c r="A4" s="126" t="s">
        <v>259</v>
      </c>
      <c r="B4" s="127"/>
      <c r="C4" s="187"/>
      <c r="D4" s="128"/>
      <c r="E4" s="122"/>
      <c r="F4" s="122"/>
      <c r="G4" s="122"/>
      <c r="H4" s="122"/>
      <c r="I4" s="122"/>
    </row>
    <row r="5" spans="1:9">
      <c r="A5" s="124"/>
      <c r="B5" s="172"/>
      <c r="C5" s="188" t="s">
        <v>260</v>
      </c>
      <c r="D5" s="172"/>
      <c r="E5" s="122"/>
      <c r="F5" s="122"/>
      <c r="G5" s="122"/>
      <c r="H5" s="122"/>
      <c r="I5" s="122"/>
    </row>
    <row r="6" spans="1:9">
      <c r="A6" s="134" t="s">
        <v>261</v>
      </c>
      <c r="B6" s="135" t="s">
        <v>262</v>
      </c>
      <c r="C6" s="189" t="s">
        <v>263</v>
      </c>
      <c r="D6" s="190" t="s">
        <v>264</v>
      </c>
      <c r="E6" s="122"/>
      <c r="F6" s="122"/>
      <c r="G6" s="122"/>
      <c r="H6" s="122"/>
      <c r="I6" s="122"/>
    </row>
    <row r="7" spans="1:9">
      <c r="A7" s="144"/>
      <c r="B7" s="191"/>
      <c r="C7" s="152"/>
      <c r="D7" s="192"/>
      <c r="E7" s="122"/>
      <c r="F7" s="122"/>
      <c r="G7" s="122"/>
      <c r="H7" s="122"/>
      <c r="I7" s="122"/>
    </row>
    <row r="8" spans="1:9">
      <c r="A8" s="193"/>
      <c r="B8" s="194"/>
      <c r="C8" s="195"/>
      <c r="D8" s="196"/>
      <c r="E8" s="122"/>
      <c r="F8" s="122"/>
      <c r="G8" s="122"/>
      <c r="H8" s="122"/>
      <c r="I8" s="122"/>
    </row>
    <row r="9" spans="1:9">
      <c r="A9" s="197" t="s">
        <v>265</v>
      </c>
      <c r="B9" s="198"/>
      <c r="C9" s="199"/>
      <c r="D9" s="200"/>
      <c r="E9" s="122"/>
      <c r="F9" s="122"/>
      <c r="G9" s="122"/>
      <c r="H9" s="122"/>
      <c r="I9" s="122"/>
    </row>
    <row r="10" spans="1:9" ht="13.8" thickBot="1">
      <c r="A10" s="197" t="s">
        <v>266</v>
      </c>
      <c r="B10" s="201"/>
      <c r="C10" s="202"/>
      <c r="D10" s="200"/>
      <c r="E10" s="122"/>
      <c r="F10" s="122"/>
      <c r="G10" s="122"/>
      <c r="H10" s="122"/>
      <c r="I10" s="122"/>
    </row>
    <row r="11" spans="1:9" ht="13.8" thickBot="1">
      <c r="A11" s="198" t="s">
        <v>267</v>
      </c>
      <c r="B11" s="203"/>
      <c r="C11" s="167"/>
      <c r="D11" s="167"/>
      <c r="E11" s="122"/>
      <c r="F11" s="122"/>
      <c r="G11" s="122"/>
      <c r="H11" s="122"/>
      <c r="I11" s="122"/>
    </row>
    <row r="12" spans="1:9">
      <c r="A12" s="122"/>
      <c r="B12" s="122"/>
      <c r="C12" s="122"/>
      <c r="D12" s="122"/>
      <c r="E12" s="122"/>
      <c r="F12" s="122"/>
      <c r="G12" s="122"/>
      <c r="H12" s="122"/>
      <c r="I12" s="122"/>
    </row>
    <row r="13" spans="1:9">
      <c r="A13" s="198" t="s">
        <v>268</v>
      </c>
      <c r="B13" s="204"/>
      <c r="C13" s="127" t="s">
        <v>269</v>
      </c>
      <c r="D13" s="128"/>
      <c r="E13" s="122"/>
      <c r="F13" s="122"/>
      <c r="G13" s="122"/>
      <c r="H13" s="122"/>
      <c r="I13" s="122"/>
    </row>
    <row r="14" spans="1:9">
      <c r="A14" s="157"/>
      <c r="B14" s="205"/>
      <c r="C14" s="167"/>
      <c r="D14" s="167"/>
      <c r="E14" s="122"/>
      <c r="F14" s="122"/>
      <c r="G14" s="122"/>
      <c r="H14" s="122"/>
      <c r="I14" s="122"/>
    </row>
    <row r="15" spans="1:9" ht="13.8" thickBot="1">
      <c r="A15" s="122"/>
      <c r="B15" s="169" t="s">
        <v>270</v>
      </c>
      <c r="C15" s="122"/>
      <c r="D15" s="124" t="s">
        <v>271</v>
      </c>
      <c r="E15" s="122"/>
      <c r="F15" s="122"/>
      <c r="G15" s="122"/>
      <c r="H15" s="122"/>
      <c r="I15" s="122"/>
    </row>
    <row r="16" spans="1:9" ht="13.8" thickBot="1">
      <c r="A16" s="197" t="s">
        <v>272</v>
      </c>
      <c r="B16" s="206"/>
      <c r="C16" s="207"/>
      <c r="D16" s="208"/>
      <c r="E16" s="167"/>
      <c r="F16" s="122"/>
      <c r="G16" s="122"/>
      <c r="H16" s="122"/>
      <c r="I16" s="122"/>
    </row>
    <row r="17" spans="1:9">
      <c r="A17" s="122"/>
      <c r="B17" s="122"/>
      <c r="C17" s="122"/>
      <c r="D17" s="122"/>
      <c r="E17" s="122"/>
      <c r="F17" s="122"/>
      <c r="G17" s="122"/>
      <c r="H17" s="122"/>
      <c r="I17" s="122"/>
    </row>
    <row r="18" spans="1:9">
      <c r="A18" s="126" t="s">
        <v>273</v>
      </c>
      <c r="B18" s="127"/>
      <c r="C18" s="127"/>
      <c r="D18" s="128"/>
      <c r="E18" s="122"/>
      <c r="F18" s="122"/>
      <c r="G18" s="122"/>
      <c r="H18" s="122"/>
      <c r="I18" s="122"/>
    </row>
    <row r="19" spans="1:9">
      <c r="A19" s="122"/>
      <c r="B19" s="122"/>
      <c r="C19" s="122"/>
      <c r="D19" s="122"/>
      <c r="E19" s="122"/>
      <c r="F19" s="122"/>
      <c r="G19" s="122"/>
      <c r="H19" s="122"/>
      <c r="I19" s="122"/>
    </row>
    <row r="20" spans="1:9">
      <c r="A20" s="132" t="s">
        <v>128</v>
      </c>
      <c r="B20" s="126" t="s">
        <v>274</v>
      </c>
      <c r="C20" s="128"/>
      <c r="D20" s="132" t="s">
        <v>275</v>
      </c>
      <c r="E20" s="122"/>
      <c r="F20" s="122"/>
      <c r="G20" s="122"/>
      <c r="H20" s="122"/>
      <c r="I20" s="122"/>
    </row>
    <row r="21" spans="1:9">
      <c r="A21" s="209" t="s">
        <v>276</v>
      </c>
      <c r="B21" s="210"/>
      <c r="C21" s="210"/>
      <c r="D21" s="146"/>
      <c r="E21" s="122"/>
      <c r="F21" s="122"/>
      <c r="G21" s="122"/>
      <c r="H21" s="122"/>
      <c r="I21" s="122"/>
    </row>
    <row r="22" spans="1:9" ht="13.8" thickBot="1">
      <c r="A22" s="211" t="s">
        <v>277</v>
      </c>
      <c r="B22" s="210"/>
      <c r="C22" s="210"/>
      <c r="D22" s="212"/>
      <c r="E22" s="122"/>
      <c r="F22" s="122"/>
      <c r="G22" s="122"/>
      <c r="H22" s="122"/>
      <c r="I22" s="122"/>
    </row>
    <row r="23" spans="1:9" ht="13.8" thickBot="1">
      <c r="A23" s="213" t="s">
        <v>278</v>
      </c>
      <c r="B23" s="214"/>
      <c r="C23" s="214"/>
      <c r="D23" s="165"/>
      <c r="E23" s="122"/>
      <c r="F23" s="122"/>
      <c r="G23" s="122"/>
      <c r="H23" s="122"/>
      <c r="I23" s="122"/>
    </row>
    <row r="24" spans="1:9">
      <c r="A24" s="211"/>
      <c r="B24" s="167"/>
      <c r="C24" s="167"/>
      <c r="D24" s="139"/>
      <c r="E24" s="122"/>
      <c r="F24" s="122"/>
      <c r="G24" s="122"/>
      <c r="H24" s="122"/>
      <c r="I24" s="122"/>
    </row>
    <row r="25" spans="1:9">
      <c r="A25" s="215" t="s">
        <v>279</v>
      </c>
      <c r="B25" s="214"/>
      <c r="C25" s="214"/>
      <c r="D25" s="146"/>
      <c r="E25" s="122"/>
      <c r="F25" s="122"/>
      <c r="G25" s="122"/>
      <c r="H25" s="122"/>
      <c r="I25" s="122"/>
    </row>
    <row r="26" spans="1:9" ht="13.8" thickBot="1">
      <c r="A26" s="124" t="s">
        <v>277</v>
      </c>
      <c r="B26" s="216"/>
      <c r="C26" s="217"/>
      <c r="D26" s="218"/>
      <c r="E26" s="122"/>
      <c r="F26" s="122"/>
      <c r="G26" s="122"/>
      <c r="H26" s="122"/>
      <c r="I26" s="122"/>
    </row>
    <row r="27" spans="1:9" ht="13.8" thickBot="1">
      <c r="A27" s="219" t="s">
        <v>280</v>
      </c>
      <c r="B27" s="220"/>
      <c r="C27" s="214"/>
      <c r="D27" s="165">
        <f>D25*D26</f>
        <v>0</v>
      </c>
      <c r="E27" s="122"/>
      <c r="F27" s="122"/>
      <c r="G27" s="122"/>
      <c r="H27" s="122"/>
      <c r="I27" s="122"/>
    </row>
    <row r="28" spans="1:9" ht="13.8" thickBot="1">
      <c r="A28" s="167"/>
      <c r="B28" s="139"/>
      <c r="C28" s="167"/>
      <c r="D28" s="139"/>
      <c r="E28" s="122"/>
      <c r="F28" s="122"/>
      <c r="G28" s="122"/>
      <c r="H28" s="122"/>
      <c r="I28" s="122"/>
    </row>
    <row r="29" spans="1:9" ht="13.8" thickBot="1">
      <c r="A29" s="203" t="s">
        <v>281</v>
      </c>
      <c r="B29" s="221"/>
      <c r="C29" s="222"/>
      <c r="D29" s="165">
        <f>D23+D27</f>
        <v>0</v>
      </c>
      <c r="E29" s="167"/>
      <c r="F29" s="122"/>
      <c r="G29" s="122"/>
      <c r="H29" s="122"/>
      <c r="I29" s="122"/>
    </row>
    <row r="30" spans="1:9">
      <c r="A30" s="122"/>
      <c r="B30" s="122"/>
      <c r="C30" s="122"/>
      <c r="D30" s="122"/>
      <c r="E30" s="122"/>
      <c r="F30" s="122"/>
      <c r="G30" s="122"/>
      <c r="H30" s="122"/>
      <c r="I30" s="122"/>
    </row>
    <row r="32" spans="1:9">
      <c r="B32" s="126" t="s">
        <v>251</v>
      </c>
      <c r="C32" s="127"/>
      <c r="D32" s="127"/>
      <c r="E32" s="127"/>
      <c r="F32" s="128"/>
      <c r="G32" s="122"/>
    </row>
    <row r="33" spans="2:7">
      <c r="B33" s="167"/>
      <c r="C33" s="167"/>
      <c r="D33" s="167"/>
      <c r="E33" s="167"/>
      <c r="F33" s="167"/>
      <c r="G33" s="122"/>
    </row>
    <row r="34" spans="2:7">
      <c r="B34" s="122"/>
      <c r="C34" s="135"/>
      <c r="D34" s="531" t="s">
        <v>292</v>
      </c>
      <c r="E34" s="122"/>
      <c r="F34" s="167"/>
      <c r="G34" s="122"/>
    </row>
    <row r="35" spans="2:7" ht="13.8" thickBot="1">
      <c r="B35" s="126" t="s">
        <v>252</v>
      </c>
      <c r="C35" s="127"/>
      <c r="D35" s="168" t="s">
        <v>283</v>
      </c>
      <c r="E35" s="122"/>
      <c r="F35" s="169" t="s">
        <v>247</v>
      </c>
      <c r="G35" s="122"/>
    </row>
    <row r="36" spans="2:7" ht="13.8" thickBot="1">
      <c r="B36" s="126" t="s">
        <v>253</v>
      </c>
      <c r="C36" s="128"/>
      <c r="D36" s="170"/>
      <c r="E36" s="122"/>
      <c r="F36" s="171">
        <f>F42*D29</f>
        <v>0</v>
      </c>
      <c r="G36" s="122"/>
    </row>
    <row r="37" spans="2:7" ht="13.8" thickBot="1">
      <c r="B37" s="126" t="s">
        <v>293</v>
      </c>
      <c r="C37" s="128"/>
      <c r="D37" s="170" t="e">
        <f>F37/D29</f>
        <v>#DIV/0!</v>
      </c>
      <c r="E37" s="122"/>
      <c r="F37" s="165">
        <f>D16</f>
        <v>0</v>
      </c>
      <c r="G37" s="122"/>
    </row>
    <row r="38" spans="2:7" ht="13.8" thickBot="1">
      <c r="B38" s="173"/>
      <c r="C38" s="174"/>
      <c r="D38" s="175"/>
      <c r="E38" s="122"/>
      <c r="F38" s="176"/>
      <c r="G38" s="122"/>
    </row>
    <row r="39" spans="2:7" ht="13.8" thickBot="1">
      <c r="B39" s="122"/>
      <c r="C39" s="122"/>
      <c r="D39" s="122"/>
      <c r="E39" s="122"/>
      <c r="F39" s="122"/>
      <c r="G39" s="122"/>
    </row>
    <row r="40" spans="2:7" ht="13.8" thickBot="1">
      <c r="B40" s="177"/>
      <c r="C40" s="178" t="s">
        <v>256</v>
      </c>
      <c r="D40" s="179" t="e">
        <f>SUM(D36:D39)</f>
        <v>#DIV/0!</v>
      </c>
      <c r="E40" s="122"/>
      <c r="F40" s="165">
        <f>SUM(F36:F38)</f>
        <v>0</v>
      </c>
      <c r="G40" s="122"/>
    </row>
    <row r="42" spans="2:7">
      <c r="B42" s="126"/>
      <c r="C42" s="126"/>
      <c r="D42" s="127"/>
      <c r="E42" s="180" t="s">
        <v>257</v>
      </c>
      <c r="F42" s="181"/>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0"/>
  <sheetViews>
    <sheetView zoomScaleNormal="100" workbookViewId="0">
      <selection activeCell="F7" sqref="F7"/>
    </sheetView>
  </sheetViews>
  <sheetFormatPr defaultRowHeight="13.2"/>
  <cols>
    <col min="1" max="1" width="28.33203125" customWidth="1"/>
    <col min="2" max="2" width="10.44140625" customWidth="1"/>
    <col min="3" max="3" width="9.88671875" customWidth="1"/>
    <col min="4" max="4" width="3.88671875" customWidth="1"/>
    <col min="5" max="5" width="12.88671875" customWidth="1"/>
    <col min="6" max="6" width="12.109375" customWidth="1"/>
    <col min="7" max="7" width="16.33203125" customWidth="1"/>
    <col min="8" max="8" width="6.5546875" customWidth="1"/>
    <col min="9" max="9" width="12.5546875" customWidth="1"/>
    <col min="11" max="11" width="10.33203125" bestFit="1" customWidth="1"/>
    <col min="13" max="13" width="10.6640625" bestFit="1" customWidth="1"/>
  </cols>
  <sheetData>
    <row r="2" spans="1:13" ht="17.399999999999999">
      <c r="A2" s="117" t="s">
        <v>237</v>
      </c>
      <c r="B2" s="118"/>
      <c r="C2" s="118"/>
      <c r="D2" s="118"/>
      <c r="E2" s="119"/>
      <c r="F2" s="120"/>
      <c r="G2" s="120"/>
      <c r="H2" s="121"/>
      <c r="I2" s="121"/>
      <c r="J2" s="118"/>
      <c r="K2" s="118"/>
    </row>
    <row r="3" spans="1:13">
      <c r="A3" s="122"/>
      <c r="B3" s="122"/>
      <c r="C3" s="122"/>
      <c r="D3" s="122"/>
      <c r="E3" s="122"/>
      <c r="F3" s="122"/>
      <c r="G3" s="122"/>
      <c r="H3" s="122"/>
      <c r="I3" s="122"/>
      <c r="J3" s="122"/>
      <c r="K3" s="122"/>
    </row>
    <row r="4" spans="1:13">
      <c r="A4" s="123" t="s">
        <v>238</v>
      </c>
      <c r="B4" s="124" t="s">
        <v>239</v>
      </c>
      <c r="C4" s="124" t="s">
        <v>240</v>
      </c>
      <c r="D4" s="125"/>
      <c r="E4" s="126"/>
      <c r="F4" s="127" t="s">
        <v>241</v>
      </c>
      <c r="G4" s="127"/>
      <c r="H4" s="127"/>
      <c r="I4" s="127"/>
      <c r="J4" s="127"/>
      <c r="K4" s="128"/>
      <c r="L4" s="122"/>
    </row>
    <row r="5" spans="1:13">
      <c r="A5" s="129"/>
      <c r="B5" s="130"/>
      <c r="C5" s="130" t="s">
        <v>242</v>
      </c>
      <c r="D5" s="131"/>
      <c r="E5" s="124" t="s">
        <v>243</v>
      </c>
      <c r="F5" s="132" t="s">
        <v>244</v>
      </c>
      <c r="G5" s="132"/>
      <c r="H5" s="132" t="s">
        <v>245</v>
      </c>
      <c r="I5" s="132"/>
      <c r="J5" s="132" t="s">
        <v>295</v>
      </c>
      <c r="K5" s="128"/>
      <c r="L5" s="122"/>
    </row>
    <row r="6" spans="1:13">
      <c r="A6" s="133"/>
      <c r="B6" s="134"/>
      <c r="C6" s="134"/>
      <c r="D6" s="135"/>
      <c r="E6" s="134" t="s">
        <v>142</v>
      </c>
      <c r="F6" s="132" t="s">
        <v>246</v>
      </c>
      <c r="G6" s="132" t="s">
        <v>247</v>
      </c>
      <c r="H6" s="132" t="s">
        <v>248</v>
      </c>
      <c r="I6" s="132" t="s">
        <v>247</v>
      </c>
      <c r="J6" s="132" t="s">
        <v>248</v>
      </c>
      <c r="K6" s="132" t="s">
        <v>247</v>
      </c>
      <c r="L6" s="122"/>
    </row>
    <row r="7" spans="1:13">
      <c r="A7" s="136"/>
      <c r="B7" s="137"/>
      <c r="C7" s="138"/>
      <c r="D7" s="139"/>
      <c r="E7" s="140"/>
      <c r="F7" s="141"/>
      <c r="G7" s="142">
        <f>E7-((2011-F7)*I7)</f>
        <v>0</v>
      </c>
      <c r="H7" s="523"/>
      <c r="I7" s="143">
        <f>H7*E7</f>
        <v>0</v>
      </c>
      <c r="J7" s="528"/>
      <c r="K7" s="143">
        <f>E7*J7</f>
        <v>0</v>
      </c>
      <c r="L7" s="122"/>
    </row>
    <row r="8" spans="1:13">
      <c r="A8" s="144"/>
      <c r="B8" s="145"/>
      <c r="C8" s="146"/>
      <c r="D8" s="139"/>
      <c r="E8" s="147"/>
      <c r="F8" s="148"/>
      <c r="G8" s="142">
        <f>E8-((2011-F8)*I8)</f>
        <v>0</v>
      </c>
      <c r="H8" s="524"/>
      <c r="I8" s="143">
        <f t="shared" ref="I8:I22" si="0">H8*E8</f>
        <v>0</v>
      </c>
      <c r="J8" s="528"/>
      <c r="K8" s="143">
        <f t="shared" ref="K8:K22" si="1">E8*J8</f>
        <v>0</v>
      </c>
      <c r="L8" s="122"/>
    </row>
    <row r="9" spans="1:13">
      <c r="A9" s="144"/>
      <c r="B9" s="150"/>
      <c r="C9" s="146"/>
      <c r="D9" s="139"/>
      <c r="E9" s="146"/>
      <c r="F9" s="151"/>
      <c r="G9" s="142">
        <f t="shared" ref="G9:G22" si="2">E9-((2011-F9)*I9)</f>
        <v>0</v>
      </c>
      <c r="H9" s="525"/>
      <c r="I9" s="143">
        <f t="shared" si="0"/>
        <v>0</v>
      </c>
      <c r="J9" s="528"/>
      <c r="K9" s="143">
        <f t="shared" si="1"/>
        <v>0</v>
      </c>
      <c r="L9" s="122"/>
    </row>
    <row r="10" spans="1:13">
      <c r="A10" s="144"/>
      <c r="B10" s="152"/>
      <c r="C10" s="146"/>
      <c r="D10" s="139"/>
      <c r="E10" s="146"/>
      <c r="F10" s="153"/>
      <c r="G10" s="142">
        <f t="shared" si="2"/>
        <v>0</v>
      </c>
      <c r="H10" s="526"/>
      <c r="I10" s="143">
        <f t="shared" si="0"/>
        <v>0</v>
      </c>
      <c r="J10" s="528"/>
      <c r="K10" s="143">
        <f t="shared" si="1"/>
        <v>0</v>
      </c>
      <c r="L10" s="122"/>
    </row>
    <row r="11" spans="1:13">
      <c r="A11" s="144"/>
      <c r="B11" s="152"/>
      <c r="C11" s="138"/>
      <c r="D11" s="139"/>
      <c r="E11" s="146"/>
      <c r="F11" s="153"/>
      <c r="G11" s="142">
        <f t="shared" si="2"/>
        <v>0</v>
      </c>
      <c r="H11" s="526"/>
      <c r="I11" s="143">
        <f t="shared" si="0"/>
        <v>0</v>
      </c>
      <c r="J11" s="528"/>
      <c r="K11" s="143">
        <f t="shared" si="1"/>
        <v>0</v>
      </c>
      <c r="L11" s="122"/>
      <c r="M11" s="522"/>
    </row>
    <row r="12" spans="1:13">
      <c r="A12" s="144"/>
      <c r="B12" s="145"/>
      <c r="C12" s="146"/>
      <c r="D12" s="139"/>
      <c r="E12" s="138"/>
      <c r="F12" s="154"/>
      <c r="G12" s="142">
        <f t="shared" si="2"/>
        <v>0</v>
      </c>
      <c r="H12" s="527"/>
      <c r="I12" s="143">
        <f t="shared" si="0"/>
        <v>0</v>
      </c>
      <c r="J12" s="528"/>
      <c r="K12" s="143">
        <f t="shared" si="1"/>
        <v>0</v>
      </c>
      <c r="L12" s="122"/>
    </row>
    <row r="13" spans="1:13">
      <c r="A13" s="144"/>
      <c r="B13" s="150"/>
      <c r="C13" s="138"/>
      <c r="D13" s="139"/>
      <c r="E13" s="146"/>
      <c r="F13" s="151"/>
      <c r="G13" s="142">
        <f t="shared" si="2"/>
        <v>0</v>
      </c>
      <c r="H13" s="525"/>
      <c r="I13" s="143">
        <f t="shared" si="0"/>
        <v>0</v>
      </c>
      <c r="J13" s="528"/>
      <c r="K13" s="143">
        <f t="shared" si="1"/>
        <v>0</v>
      </c>
      <c r="L13" s="122"/>
    </row>
    <row r="14" spans="1:13">
      <c r="A14" s="144"/>
      <c r="B14" s="152"/>
      <c r="C14" s="146"/>
      <c r="D14" s="139"/>
      <c r="E14" s="146"/>
      <c r="F14" s="151"/>
      <c r="G14" s="142">
        <f t="shared" si="2"/>
        <v>0</v>
      </c>
      <c r="H14" s="526"/>
      <c r="I14" s="143">
        <f t="shared" si="0"/>
        <v>0</v>
      </c>
      <c r="J14" s="528"/>
      <c r="K14" s="143">
        <f t="shared" si="1"/>
        <v>0</v>
      </c>
      <c r="L14" s="122"/>
    </row>
    <row r="15" spans="1:13">
      <c r="A15" s="144"/>
      <c r="B15" s="152"/>
      <c r="C15" s="146"/>
      <c r="D15" s="139"/>
      <c r="E15" s="138"/>
      <c r="F15" s="153"/>
      <c r="G15" s="142">
        <f t="shared" si="2"/>
        <v>0</v>
      </c>
      <c r="H15" s="526"/>
      <c r="I15" s="143">
        <f t="shared" si="0"/>
        <v>0</v>
      </c>
      <c r="J15" s="528"/>
      <c r="K15" s="143">
        <f t="shared" si="1"/>
        <v>0</v>
      </c>
      <c r="L15" s="122"/>
    </row>
    <row r="16" spans="1:13">
      <c r="A16" s="144"/>
      <c r="B16" s="145"/>
      <c r="C16" s="146"/>
      <c r="D16" s="139"/>
      <c r="E16" s="146"/>
      <c r="F16" s="154"/>
      <c r="G16" s="142">
        <f t="shared" si="2"/>
        <v>0</v>
      </c>
      <c r="H16" s="527"/>
      <c r="I16" s="143">
        <f t="shared" si="0"/>
        <v>0</v>
      </c>
      <c r="J16" s="528"/>
      <c r="K16" s="143">
        <f t="shared" si="1"/>
        <v>0</v>
      </c>
      <c r="L16" s="122"/>
    </row>
    <row r="17" spans="1:12">
      <c r="A17" s="144"/>
      <c r="B17" s="150"/>
      <c r="C17" s="138"/>
      <c r="D17" s="139"/>
      <c r="E17" s="146"/>
      <c r="F17" s="151"/>
      <c r="G17" s="142">
        <f t="shared" si="2"/>
        <v>0</v>
      </c>
      <c r="H17" s="525"/>
      <c r="I17" s="143">
        <f t="shared" si="0"/>
        <v>0</v>
      </c>
      <c r="J17" s="528"/>
      <c r="K17" s="143">
        <f t="shared" si="1"/>
        <v>0</v>
      </c>
      <c r="L17" s="167"/>
    </row>
    <row r="18" spans="1:12">
      <c r="A18" s="155"/>
      <c r="B18" s="150"/>
      <c r="C18" s="146"/>
      <c r="D18" s="139"/>
      <c r="E18" s="146"/>
      <c r="F18" s="151"/>
      <c r="G18" s="142">
        <f t="shared" si="2"/>
        <v>0</v>
      </c>
      <c r="H18" s="525"/>
      <c r="I18" s="143">
        <f t="shared" si="0"/>
        <v>0</v>
      </c>
      <c r="J18" s="528"/>
      <c r="K18" s="143">
        <f t="shared" si="1"/>
        <v>0</v>
      </c>
      <c r="L18" s="167"/>
    </row>
    <row r="19" spans="1:12">
      <c r="A19" s="156" t="s">
        <v>249</v>
      </c>
      <c r="B19" s="157"/>
      <c r="C19" s="139"/>
      <c r="D19" s="139"/>
      <c r="E19" s="139"/>
      <c r="F19" s="158"/>
      <c r="G19" s="142">
        <f t="shared" si="2"/>
        <v>0</v>
      </c>
      <c r="H19" s="158"/>
      <c r="I19" s="143">
        <f t="shared" si="0"/>
        <v>0</v>
      </c>
      <c r="J19" s="528"/>
      <c r="K19" s="143">
        <f t="shared" si="1"/>
        <v>0</v>
      </c>
      <c r="L19" s="167"/>
    </row>
    <row r="20" spans="1:12">
      <c r="A20" s="136"/>
      <c r="B20" s="150"/>
      <c r="C20" s="146"/>
      <c r="D20" s="139"/>
      <c r="E20" s="146"/>
      <c r="F20" s="151"/>
      <c r="G20" s="142">
        <f t="shared" si="2"/>
        <v>0</v>
      </c>
      <c r="H20" s="151"/>
      <c r="I20" s="143">
        <f t="shared" si="0"/>
        <v>0</v>
      </c>
      <c r="J20" s="528"/>
      <c r="K20" s="143">
        <f t="shared" si="1"/>
        <v>0</v>
      </c>
      <c r="L20" s="167"/>
    </row>
    <row r="21" spans="1:12">
      <c r="A21" s="155"/>
      <c r="B21" s="160"/>
      <c r="C21" s="146"/>
      <c r="D21" s="139"/>
      <c r="E21" s="146"/>
      <c r="F21" s="151"/>
      <c r="G21" s="142">
        <f t="shared" si="2"/>
        <v>0</v>
      </c>
      <c r="H21" s="151"/>
      <c r="I21" s="143">
        <f t="shared" si="0"/>
        <v>0</v>
      </c>
      <c r="J21" s="528"/>
      <c r="K21" s="143">
        <f t="shared" si="1"/>
        <v>0</v>
      </c>
      <c r="L21" s="122"/>
    </row>
    <row r="22" spans="1:12" ht="13.8" thickBot="1">
      <c r="A22" s="161"/>
      <c r="B22" s="162"/>
      <c r="C22" s="146"/>
      <c r="D22" s="139"/>
      <c r="E22" s="146"/>
      <c r="F22" s="153"/>
      <c r="G22" s="142">
        <f t="shared" si="2"/>
        <v>0</v>
      </c>
      <c r="H22" s="153"/>
      <c r="I22" s="143">
        <f t="shared" si="0"/>
        <v>0</v>
      </c>
      <c r="J22" s="528"/>
      <c r="K22" s="143">
        <f t="shared" si="1"/>
        <v>0</v>
      </c>
      <c r="L22" s="122"/>
    </row>
    <row r="23" spans="1:12" ht="13.8" thickBot="1">
      <c r="A23" s="163" t="s">
        <v>250</v>
      </c>
      <c r="B23" s="164"/>
      <c r="C23" s="165">
        <f>SUM(C7:C22)</f>
        <v>0</v>
      </c>
      <c r="D23" s="165"/>
      <c r="E23" s="165">
        <f>SUM(E7:E22)</f>
        <v>0</v>
      </c>
      <c r="F23" s="165"/>
      <c r="G23" s="165">
        <f>SUM(G7:G22)</f>
        <v>0</v>
      </c>
      <c r="H23" s="165"/>
      <c r="I23" s="165">
        <f>SUM(I7:I22)</f>
        <v>0</v>
      </c>
      <c r="J23" s="165"/>
      <c r="K23" s="165">
        <f>SUM(K7:K22)</f>
        <v>0</v>
      </c>
      <c r="L23" s="122"/>
    </row>
    <row r="24" spans="1:12">
      <c r="A24" s="122"/>
      <c r="B24" s="122"/>
      <c r="C24" s="122"/>
      <c r="D24" s="122"/>
      <c r="E24" s="122"/>
      <c r="F24" s="122"/>
      <c r="G24" s="122"/>
      <c r="H24" s="122"/>
      <c r="I24" s="122"/>
      <c r="J24" s="122"/>
      <c r="K24" s="122"/>
      <c r="L24" s="242"/>
    </row>
    <row r="25" spans="1:12">
      <c r="A25" s="122"/>
      <c r="B25" s="122"/>
      <c r="C25" s="122"/>
      <c r="D25" s="122"/>
      <c r="E25" s="126" t="s">
        <v>251</v>
      </c>
      <c r="F25" s="127"/>
      <c r="G25" s="127"/>
      <c r="H25" s="127"/>
      <c r="I25" s="128"/>
      <c r="J25" s="122"/>
      <c r="K25" s="122"/>
      <c r="L25" s="122"/>
    </row>
    <row r="26" spans="1:12">
      <c r="A26" s="122"/>
      <c r="B26" s="122"/>
      <c r="C26" s="122"/>
      <c r="D26" s="122"/>
      <c r="E26" s="167"/>
      <c r="F26" s="167"/>
      <c r="G26" s="167"/>
      <c r="H26" s="167"/>
      <c r="I26" s="167"/>
      <c r="J26" s="122"/>
      <c r="K26" s="122"/>
      <c r="L26" s="122"/>
    </row>
    <row r="27" spans="1:12">
      <c r="A27" s="122"/>
      <c r="B27" s="122"/>
      <c r="C27" s="122"/>
      <c r="D27" s="122"/>
      <c r="E27" s="122"/>
      <c r="F27" s="135"/>
      <c r="G27" s="531" t="s">
        <v>292</v>
      </c>
      <c r="H27" s="122"/>
      <c r="I27" s="167"/>
      <c r="J27" s="122"/>
      <c r="K27" s="122"/>
      <c r="L27" s="122"/>
    </row>
    <row r="28" spans="1:12" ht="13.8" thickBot="1">
      <c r="A28" s="122"/>
      <c r="B28" s="122"/>
      <c r="C28" s="122"/>
      <c r="D28" s="122"/>
      <c r="E28" s="126" t="s">
        <v>252</v>
      </c>
      <c r="F28" s="127"/>
      <c r="G28" s="168" t="s">
        <v>283</v>
      </c>
      <c r="H28" s="122"/>
      <c r="I28" s="169" t="s">
        <v>247</v>
      </c>
      <c r="J28" s="122"/>
      <c r="K28" s="122"/>
      <c r="L28" s="122"/>
    </row>
    <row r="29" spans="1:12" ht="13.8" thickBot="1">
      <c r="A29" s="122"/>
      <c r="B29" s="122"/>
      <c r="C29" s="122"/>
      <c r="D29" s="122"/>
      <c r="E29" s="126" t="s">
        <v>253</v>
      </c>
      <c r="F29" s="128"/>
      <c r="G29" s="170" t="e">
        <f>I29/E23</f>
        <v>#DIV/0!</v>
      </c>
      <c r="H29" s="122"/>
      <c r="I29" s="171">
        <f>((E23+0)/2)*G37</f>
        <v>0</v>
      </c>
      <c r="J29" s="122"/>
      <c r="K29" s="122"/>
      <c r="L29" s="122"/>
    </row>
    <row r="30" spans="1:12" ht="13.8" thickBot="1">
      <c r="A30" s="122"/>
      <c r="B30" s="122"/>
      <c r="C30" s="122"/>
      <c r="D30" s="122"/>
      <c r="E30" s="123" t="s">
        <v>254</v>
      </c>
      <c r="F30" s="172"/>
      <c r="G30" s="170" t="e">
        <f>I30/E23*100%</f>
        <v>#DIV/0!</v>
      </c>
      <c r="H30" s="122"/>
      <c r="I30" s="165">
        <f>I23</f>
        <v>0</v>
      </c>
      <c r="J30" s="122"/>
      <c r="K30" s="122"/>
      <c r="L30" s="122"/>
    </row>
    <row r="31" spans="1:12" ht="13.8" thickBot="1">
      <c r="A31" s="122"/>
      <c r="B31" s="122"/>
      <c r="C31" s="122"/>
      <c r="D31" s="122"/>
      <c r="E31" s="126" t="s">
        <v>255</v>
      </c>
      <c r="F31" s="128"/>
      <c r="G31" s="170" t="e">
        <f>I31/E23*100%</f>
        <v>#DIV/0!</v>
      </c>
      <c r="H31" s="122"/>
      <c r="I31" s="165">
        <f>K23</f>
        <v>0</v>
      </c>
      <c r="J31" s="122"/>
      <c r="K31" s="122"/>
      <c r="L31" s="122"/>
    </row>
    <row r="32" spans="1:12" ht="13.8" thickBot="1">
      <c r="A32" s="122"/>
      <c r="B32" s="122"/>
      <c r="C32" s="122"/>
      <c r="D32" s="122"/>
      <c r="E32" s="173"/>
      <c r="F32" s="174"/>
      <c r="G32" s="175"/>
      <c r="H32" s="122"/>
      <c r="I32" s="176"/>
      <c r="J32" s="122"/>
      <c r="K32" s="122"/>
      <c r="L32" s="122"/>
    </row>
    <row r="33" spans="1:12" ht="13.8" thickBot="1">
      <c r="A33" s="122"/>
      <c r="B33" s="122"/>
      <c r="C33" s="122"/>
      <c r="D33" s="122"/>
      <c r="E33" s="122"/>
      <c r="F33" s="122"/>
      <c r="G33" s="122"/>
      <c r="H33" s="122"/>
      <c r="I33" s="122"/>
      <c r="J33" s="122"/>
      <c r="K33" s="122"/>
      <c r="L33" s="122"/>
    </row>
    <row r="34" spans="1:12" ht="13.8" thickBot="1">
      <c r="A34" s="122"/>
      <c r="B34" s="122"/>
      <c r="C34" s="122"/>
      <c r="D34" s="122"/>
      <c r="E34" s="177"/>
      <c r="F34" s="178" t="s">
        <v>256</v>
      </c>
      <c r="G34" s="179" t="e">
        <f>SUM(G29:G33)</f>
        <v>#DIV/0!</v>
      </c>
      <c r="H34" s="122"/>
      <c r="I34" s="165">
        <f>SUM(I29:I32)</f>
        <v>0</v>
      </c>
      <c r="J34" s="122"/>
      <c r="K34" s="122"/>
      <c r="L34" s="122"/>
    </row>
    <row r="35" spans="1:12">
      <c r="A35" s="122"/>
      <c r="B35" s="122"/>
      <c r="C35" s="122"/>
      <c r="D35" s="122"/>
      <c r="E35" s="122"/>
      <c r="F35" s="122"/>
      <c r="G35" s="122"/>
      <c r="H35" s="122"/>
      <c r="I35" s="122"/>
      <c r="J35" s="122"/>
      <c r="K35" s="122"/>
      <c r="L35" s="122"/>
    </row>
    <row r="36" spans="1:12">
      <c r="A36" s="122"/>
      <c r="B36" s="122"/>
      <c r="C36" s="122"/>
      <c r="D36" s="122"/>
      <c r="E36" s="122"/>
      <c r="F36" s="122"/>
      <c r="G36" s="122"/>
      <c r="H36" s="122"/>
      <c r="I36" s="122"/>
      <c r="J36" s="122"/>
      <c r="K36" s="122"/>
    </row>
    <row r="37" spans="1:12">
      <c r="A37" s="122"/>
      <c r="B37" s="122"/>
      <c r="C37" s="126"/>
      <c r="D37" s="126"/>
      <c r="E37" s="127"/>
      <c r="F37" s="180" t="s">
        <v>257</v>
      </c>
      <c r="G37" s="181"/>
      <c r="H37" s="182"/>
      <c r="I37" s="122"/>
      <c r="J37" s="122"/>
      <c r="K37" s="122"/>
    </row>
    <row r="38" spans="1:12">
      <c r="A38" s="122"/>
      <c r="B38" s="122"/>
      <c r="C38" s="122"/>
      <c r="D38" s="122"/>
      <c r="E38" s="122"/>
      <c r="F38" s="122"/>
      <c r="G38" s="122"/>
      <c r="H38" s="122"/>
      <c r="I38" s="122"/>
      <c r="J38" s="122"/>
      <c r="K38" s="122"/>
    </row>
    <row r="39" spans="1:12">
      <c r="A39" s="122"/>
      <c r="B39" s="122"/>
      <c r="C39" s="122"/>
      <c r="D39" s="122"/>
      <c r="E39" s="122"/>
      <c r="F39" s="122"/>
      <c r="G39" s="122"/>
      <c r="H39" s="122"/>
      <c r="I39" s="122"/>
      <c r="J39" s="122"/>
      <c r="K39" s="122"/>
    </row>
    <row r="40" spans="1:12">
      <c r="A40" s="122"/>
      <c r="B40" s="122"/>
      <c r="C40" s="122"/>
      <c r="D40" s="122"/>
      <c r="E40" s="122"/>
      <c r="F40" s="122"/>
      <c r="G40" s="122"/>
      <c r="H40" s="122"/>
      <c r="I40" s="122"/>
      <c r="J40" s="122"/>
      <c r="K40" s="122"/>
    </row>
  </sheetData>
  <pageMargins left="0.7" right="0.7" top="0.75" bottom="0.75" header="0.3" footer="0.3"/>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44"/>
  <sheetViews>
    <sheetView zoomScaleNormal="100" workbookViewId="0">
      <selection activeCell="K6" sqref="K6:K25"/>
    </sheetView>
  </sheetViews>
  <sheetFormatPr defaultRowHeight="13.2"/>
  <cols>
    <col min="4" max="4" width="16" customWidth="1"/>
    <col min="5" max="5" width="17.88671875" customWidth="1"/>
    <col min="6" max="6" width="10.6640625" customWidth="1"/>
    <col min="7" max="7" width="15" customWidth="1"/>
    <col min="8" max="8" width="10" customWidth="1"/>
    <col min="9" max="9" width="12.5546875" customWidth="1"/>
    <col min="11" max="11" width="12.44140625" customWidth="1"/>
  </cols>
  <sheetData>
    <row r="2" spans="1:13" ht="17.399999999999999">
      <c r="A2" s="223" t="s">
        <v>282</v>
      </c>
      <c r="B2" s="224"/>
      <c r="C2" s="224"/>
      <c r="D2" s="224"/>
      <c r="E2" s="225"/>
      <c r="F2" s="226"/>
      <c r="G2" s="226"/>
      <c r="H2" s="227"/>
      <c r="I2" s="227"/>
      <c r="J2" s="224"/>
      <c r="K2" s="228"/>
      <c r="L2" s="228"/>
      <c r="M2" s="122"/>
    </row>
    <row r="3" spans="1:13" ht="17.399999999999999">
      <c r="A3" s="229"/>
      <c r="B3" s="166"/>
      <c r="C3" s="166"/>
      <c r="D3" s="166"/>
      <c r="E3" s="230"/>
      <c r="F3" s="231"/>
      <c r="G3" s="231"/>
      <c r="H3" s="232"/>
      <c r="I3" s="232"/>
      <c r="J3" s="166"/>
      <c r="K3" s="122"/>
      <c r="L3" s="122"/>
      <c r="M3" s="122"/>
    </row>
    <row r="4" spans="1:13">
      <c r="A4" s="123"/>
      <c r="B4" s="125"/>
      <c r="C4" s="125"/>
      <c r="D4" s="172"/>
      <c r="E4" s="172" t="s">
        <v>283</v>
      </c>
      <c r="F4" s="592" t="s">
        <v>244</v>
      </c>
      <c r="G4" s="593"/>
      <c r="H4" s="592" t="s">
        <v>245</v>
      </c>
      <c r="I4" s="593"/>
      <c r="J4" s="592" t="s">
        <v>294</v>
      </c>
      <c r="K4" s="593"/>
      <c r="L4" s="122"/>
      <c r="M4" s="122"/>
    </row>
    <row r="5" spans="1:13">
      <c r="A5" s="133" t="s">
        <v>252</v>
      </c>
      <c r="B5" s="166"/>
      <c r="C5" s="166"/>
      <c r="D5" s="135"/>
      <c r="E5" s="190" t="s">
        <v>247</v>
      </c>
      <c r="F5" s="190" t="s">
        <v>246</v>
      </c>
      <c r="G5" s="190" t="s">
        <v>247</v>
      </c>
      <c r="H5" s="190" t="s">
        <v>248</v>
      </c>
      <c r="I5" s="190" t="s">
        <v>247</v>
      </c>
      <c r="J5" s="190" t="s">
        <v>248</v>
      </c>
      <c r="K5" s="190" t="s">
        <v>247</v>
      </c>
      <c r="L5" s="122"/>
      <c r="M5" s="122"/>
    </row>
    <row r="6" spans="1:13">
      <c r="A6" s="233"/>
      <c r="B6" s="234"/>
      <c r="C6" s="234"/>
      <c r="D6" s="234"/>
      <c r="E6" s="146"/>
      <c r="F6" s="153"/>
      <c r="G6" s="159">
        <f>E6-(Algemeen!B$12-F6)*I6</f>
        <v>0</v>
      </c>
      <c r="H6" s="530"/>
      <c r="I6" s="149">
        <f>H6*E6</f>
        <v>0</v>
      </c>
      <c r="J6" s="530"/>
      <c r="K6" s="149">
        <f>J6*E6</f>
        <v>0</v>
      </c>
      <c r="L6" s="122"/>
      <c r="M6" s="122"/>
    </row>
    <row r="7" spans="1:13">
      <c r="A7" s="233"/>
      <c r="B7" s="234"/>
      <c r="C7" s="234"/>
      <c r="D7" s="234"/>
      <c r="E7" s="146"/>
      <c r="F7" s="153"/>
      <c r="G7" s="159">
        <f>E7-(Algemeen!B$12-F7)*I7</f>
        <v>0</v>
      </c>
      <c r="H7" s="530"/>
      <c r="I7" s="149">
        <f t="shared" ref="I7:I25" si="0">H7*E7</f>
        <v>0</v>
      </c>
      <c r="J7" s="530"/>
      <c r="K7" s="149">
        <f t="shared" ref="K7:K25" si="1">J7*E7</f>
        <v>0</v>
      </c>
      <c r="L7" s="122"/>
      <c r="M7" s="122"/>
    </row>
    <row r="8" spans="1:13">
      <c r="A8" s="233"/>
      <c r="B8" s="234"/>
      <c r="C8" s="234"/>
      <c r="D8" s="234"/>
      <c r="E8" s="146"/>
      <c r="F8" s="153"/>
      <c r="G8" s="159">
        <f>E8-(Algemeen!B$12-F8)*I8</f>
        <v>0</v>
      </c>
      <c r="H8" s="530"/>
      <c r="I8" s="149">
        <f t="shared" si="0"/>
        <v>0</v>
      </c>
      <c r="J8" s="530"/>
      <c r="K8" s="149">
        <f t="shared" si="1"/>
        <v>0</v>
      </c>
      <c r="L8" s="122"/>
      <c r="M8" s="122"/>
    </row>
    <row r="9" spans="1:13">
      <c r="A9" s="233"/>
      <c r="B9" s="234"/>
      <c r="C9" s="234"/>
      <c r="D9" s="234"/>
      <c r="E9" s="146"/>
      <c r="F9" s="529"/>
      <c r="G9" s="159">
        <f>E9-(Algemeen!B$12-F9)*I9</f>
        <v>0</v>
      </c>
      <c r="H9" s="530"/>
      <c r="I9" s="149">
        <f t="shared" si="0"/>
        <v>0</v>
      </c>
      <c r="J9" s="530"/>
      <c r="K9" s="149">
        <f t="shared" si="1"/>
        <v>0</v>
      </c>
      <c r="L9" s="122"/>
      <c r="M9" s="122"/>
    </row>
    <row r="10" spans="1:13">
      <c r="A10" s="173"/>
      <c r="B10" s="235"/>
      <c r="C10" s="235"/>
      <c r="D10" s="235"/>
      <c r="E10" s="146"/>
      <c r="F10" s="153"/>
      <c r="G10" s="159">
        <f>E10-(Algemeen!B$12-F10)*I10</f>
        <v>0</v>
      </c>
      <c r="H10" s="530"/>
      <c r="I10" s="149">
        <f t="shared" si="0"/>
        <v>0</v>
      </c>
      <c r="J10" s="530"/>
      <c r="K10" s="149">
        <f t="shared" si="1"/>
        <v>0</v>
      </c>
      <c r="L10" s="122"/>
      <c r="M10" s="122"/>
    </row>
    <row r="11" spans="1:13">
      <c r="A11" s="173"/>
      <c r="B11" s="235"/>
      <c r="C11" s="235"/>
      <c r="D11" s="235"/>
      <c r="E11" s="146"/>
      <c r="F11" s="153"/>
      <c r="G11" s="159">
        <f>E11-(Algemeen!B$12-F11)*I11</f>
        <v>0</v>
      </c>
      <c r="H11" s="530"/>
      <c r="I11" s="149">
        <f t="shared" si="0"/>
        <v>0</v>
      </c>
      <c r="J11" s="530"/>
      <c r="K11" s="149">
        <f t="shared" si="1"/>
        <v>0</v>
      </c>
      <c r="L11" s="122"/>
      <c r="M11" s="122"/>
    </row>
    <row r="12" spans="1:13">
      <c r="A12" s="173"/>
      <c r="B12" s="235"/>
      <c r="C12" s="235"/>
      <c r="D12" s="235"/>
      <c r="E12" s="146"/>
      <c r="F12" s="153"/>
      <c r="G12" s="159">
        <f>E12-(Algemeen!B$12-F12)*I12</f>
        <v>0</v>
      </c>
      <c r="H12" s="530"/>
      <c r="I12" s="149">
        <f t="shared" si="0"/>
        <v>0</v>
      </c>
      <c r="J12" s="530"/>
      <c r="K12" s="149">
        <f t="shared" si="1"/>
        <v>0</v>
      </c>
      <c r="L12" s="122"/>
      <c r="M12" s="122"/>
    </row>
    <row r="13" spans="1:13">
      <c r="A13" s="173"/>
      <c r="B13" s="235"/>
      <c r="C13" s="235"/>
      <c r="D13" s="235"/>
      <c r="E13" s="146"/>
      <c r="F13" s="153"/>
      <c r="G13" s="159">
        <f>E13-(Algemeen!B$12-F13)*I13</f>
        <v>0</v>
      </c>
      <c r="H13" s="153"/>
      <c r="I13" s="149">
        <f t="shared" si="0"/>
        <v>0</v>
      </c>
      <c r="J13" s="530"/>
      <c r="K13" s="149">
        <f t="shared" si="1"/>
        <v>0</v>
      </c>
      <c r="L13" s="122"/>
      <c r="M13" s="122"/>
    </row>
    <row r="14" spans="1:13">
      <c r="A14" s="173"/>
      <c r="B14" s="235"/>
      <c r="C14" s="235"/>
      <c r="D14" s="235"/>
      <c r="E14" s="146"/>
      <c r="F14" s="153"/>
      <c r="G14" s="159">
        <f>E14-(Algemeen!B$12-F14)*I14</f>
        <v>0</v>
      </c>
      <c r="H14" s="175"/>
      <c r="I14" s="149">
        <f t="shared" si="0"/>
        <v>0</v>
      </c>
      <c r="J14" s="530"/>
      <c r="K14" s="149">
        <f t="shared" si="1"/>
        <v>0</v>
      </c>
      <c r="L14" s="122"/>
      <c r="M14" s="122"/>
    </row>
    <row r="15" spans="1:13">
      <c r="A15" s="173"/>
      <c r="B15" s="235"/>
      <c r="C15" s="235"/>
      <c r="D15" s="174"/>
      <c r="E15" s="146"/>
      <c r="F15" s="153"/>
      <c r="G15" s="159">
        <f>E15-(Algemeen!B$12-F15)*I15</f>
        <v>0</v>
      </c>
      <c r="H15" s="175"/>
      <c r="I15" s="149">
        <f t="shared" si="0"/>
        <v>0</v>
      </c>
      <c r="J15" s="530"/>
      <c r="K15" s="149">
        <f t="shared" si="1"/>
        <v>0</v>
      </c>
      <c r="L15" s="122"/>
      <c r="M15" s="122"/>
    </row>
    <row r="16" spans="1:13">
      <c r="A16" s="173"/>
      <c r="B16" s="235"/>
      <c r="C16" s="235"/>
      <c r="D16" s="174"/>
      <c r="E16" s="146"/>
      <c r="F16" s="153"/>
      <c r="G16" s="159">
        <f>E16-(Algemeen!B$12-F16)*I16</f>
        <v>0</v>
      </c>
      <c r="H16" s="153"/>
      <c r="I16" s="149">
        <f t="shared" si="0"/>
        <v>0</v>
      </c>
      <c r="J16" s="530"/>
      <c r="K16" s="149">
        <f t="shared" si="1"/>
        <v>0</v>
      </c>
      <c r="L16" s="122"/>
      <c r="M16" s="122"/>
    </row>
    <row r="17" spans="1:13">
      <c r="A17" s="173"/>
      <c r="B17" s="235"/>
      <c r="C17" s="235"/>
      <c r="D17" s="235"/>
      <c r="E17" s="146"/>
      <c r="F17" s="153"/>
      <c r="G17" s="159">
        <f>E17-(Algemeen!B$12-F17)*I17</f>
        <v>0</v>
      </c>
      <c r="H17" s="175"/>
      <c r="I17" s="149">
        <f t="shared" si="0"/>
        <v>0</v>
      </c>
      <c r="J17" s="530"/>
      <c r="K17" s="149">
        <f t="shared" si="1"/>
        <v>0</v>
      </c>
      <c r="L17" s="122"/>
      <c r="M17" s="122"/>
    </row>
    <row r="18" spans="1:13">
      <c r="A18" s="173"/>
      <c r="B18" s="235"/>
      <c r="C18" s="235"/>
      <c r="D18" s="174"/>
      <c r="E18" s="146"/>
      <c r="F18" s="153"/>
      <c r="G18" s="159">
        <f>E18-(Algemeen!B$12-F18)*I18</f>
        <v>0</v>
      </c>
      <c r="H18" s="175"/>
      <c r="I18" s="149">
        <f t="shared" si="0"/>
        <v>0</v>
      </c>
      <c r="J18" s="530"/>
      <c r="K18" s="149">
        <f t="shared" si="1"/>
        <v>0</v>
      </c>
      <c r="L18" s="122"/>
      <c r="M18" s="122"/>
    </row>
    <row r="19" spans="1:13">
      <c r="A19" s="173"/>
      <c r="B19" s="235"/>
      <c r="C19" s="235"/>
      <c r="D19" s="174"/>
      <c r="E19" s="146"/>
      <c r="F19" s="153"/>
      <c r="G19" s="159">
        <f>E19-(Algemeen!B$12-F19)*I19</f>
        <v>0</v>
      </c>
      <c r="H19" s="175"/>
      <c r="I19" s="149">
        <f t="shared" si="0"/>
        <v>0</v>
      </c>
      <c r="J19" s="530"/>
      <c r="K19" s="149">
        <f t="shared" si="1"/>
        <v>0</v>
      </c>
      <c r="L19" s="122"/>
      <c r="M19" s="122"/>
    </row>
    <row r="20" spans="1:13">
      <c r="A20" s="173"/>
      <c r="B20" s="235"/>
      <c r="C20" s="235"/>
      <c r="D20" s="174"/>
      <c r="E20" s="146"/>
      <c r="F20" s="153"/>
      <c r="G20" s="159">
        <f>E20-(Algemeen!B$12-F20)*I20</f>
        <v>0</v>
      </c>
      <c r="H20" s="175"/>
      <c r="I20" s="149">
        <f t="shared" si="0"/>
        <v>0</v>
      </c>
      <c r="J20" s="530"/>
      <c r="K20" s="149">
        <f t="shared" si="1"/>
        <v>0</v>
      </c>
      <c r="L20" s="122"/>
      <c r="M20" s="122"/>
    </row>
    <row r="21" spans="1:13">
      <c r="A21" s="173"/>
      <c r="B21" s="235"/>
      <c r="C21" s="235"/>
      <c r="D21" s="235"/>
      <c r="E21" s="146"/>
      <c r="F21" s="153"/>
      <c r="G21" s="159">
        <f>E21-(Algemeen!B$12-F21)*I21</f>
        <v>0</v>
      </c>
      <c r="H21" s="175"/>
      <c r="I21" s="149">
        <f t="shared" si="0"/>
        <v>0</v>
      </c>
      <c r="J21" s="530"/>
      <c r="K21" s="149">
        <f t="shared" si="1"/>
        <v>0</v>
      </c>
      <c r="L21" s="122"/>
      <c r="M21" s="122"/>
    </row>
    <row r="22" spans="1:13">
      <c r="A22" s="236"/>
      <c r="B22" s="237"/>
      <c r="C22" s="237"/>
      <c r="D22" s="237"/>
      <c r="E22" s="146"/>
      <c r="F22" s="153"/>
      <c r="G22" s="159">
        <f>E22-(Algemeen!B$12-F22)*I22</f>
        <v>0</v>
      </c>
      <c r="H22" s="175"/>
      <c r="I22" s="149">
        <f t="shared" si="0"/>
        <v>0</v>
      </c>
      <c r="J22" s="530"/>
      <c r="K22" s="149">
        <f t="shared" si="1"/>
        <v>0</v>
      </c>
      <c r="L22" s="122"/>
      <c r="M22" s="122"/>
    </row>
    <row r="23" spans="1:13">
      <c r="A23" s="233"/>
      <c r="B23" s="234"/>
      <c r="C23" s="234"/>
      <c r="D23" s="234"/>
      <c r="E23" s="146"/>
      <c r="F23" s="153"/>
      <c r="G23" s="159">
        <f>E23-(Algemeen!B$12-F23)*I23</f>
        <v>0</v>
      </c>
      <c r="H23" s="175"/>
      <c r="I23" s="149">
        <f t="shared" si="0"/>
        <v>0</v>
      </c>
      <c r="J23" s="530"/>
      <c r="K23" s="149">
        <f t="shared" si="1"/>
        <v>0</v>
      </c>
      <c r="L23" s="122"/>
      <c r="M23" s="122"/>
    </row>
    <row r="24" spans="1:13">
      <c r="A24" s="233"/>
      <c r="B24" s="234"/>
      <c r="C24" s="234"/>
      <c r="D24" s="234"/>
      <c r="E24" s="146"/>
      <c r="F24" s="153"/>
      <c r="G24" s="159">
        <f>E24-(Algemeen!B$12-F24)*I24</f>
        <v>0</v>
      </c>
      <c r="H24" s="175"/>
      <c r="I24" s="149">
        <f t="shared" si="0"/>
        <v>0</v>
      </c>
      <c r="J24" s="530"/>
      <c r="K24" s="149">
        <f t="shared" si="1"/>
        <v>0</v>
      </c>
      <c r="L24" s="122"/>
      <c r="M24" s="122"/>
    </row>
    <row r="25" spans="1:13" ht="13.8" thickBot="1">
      <c r="A25" s="173" t="s">
        <v>289</v>
      </c>
      <c r="B25" s="235"/>
      <c r="C25" s="235"/>
      <c r="D25" s="235"/>
      <c r="E25" s="146"/>
      <c r="F25" s="151"/>
      <c r="G25" s="159">
        <f>E25-(Algemeen!B$12-F25)*I25</f>
        <v>0</v>
      </c>
      <c r="H25" s="175"/>
      <c r="I25" s="149">
        <f t="shared" si="0"/>
        <v>0</v>
      </c>
      <c r="J25" s="530"/>
      <c r="K25" s="149">
        <f t="shared" si="1"/>
        <v>0</v>
      </c>
      <c r="L25" s="122"/>
      <c r="M25" s="122"/>
    </row>
    <row r="26" spans="1:13" ht="13.8" thickBot="1">
      <c r="A26" s="122"/>
      <c r="B26" s="122"/>
      <c r="C26" s="122"/>
      <c r="D26" s="122"/>
      <c r="E26" s="165">
        <f>SUM(E6:E25)</f>
        <v>0</v>
      </c>
      <c r="F26" s="165"/>
      <c r="G26" s="165">
        <f>SUM(G6:G25)</f>
        <v>0</v>
      </c>
      <c r="H26" s="165"/>
      <c r="I26" s="165">
        <f>SUM(I6:I25)</f>
        <v>0</v>
      </c>
      <c r="J26" s="165"/>
      <c r="K26" s="165">
        <f>SUM(K6:K25)</f>
        <v>0</v>
      </c>
      <c r="L26" s="167"/>
      <c r="M26" s="122"/>
    </row>
    <row r="27" spans="1:13">
      <c r="A27" s="122"/>
      <c r="B27" s="122"/>
      <c r="C27" s="122"/>
      <c r="D27" s="122"/>
      <c r="E27" s="139"/>
      <c r="F27" s="139"/>
      <c r="G27" s="139"/>
      <c r="H27" s="139"/>
      <c r="I27" s="139"/>
      <c r="J27" s="139"/>
      <c r="K27" s="139"/>
      <c r="L27" s="167"/>
      <c r="M27" s="122"/>
    </row>
    <row r="28" spans="1:13">
      <c r="A28" s="122"/>
      <c r="B28" s="122"/>
      <c r="C28" s="122"/>
      <c r="D28" s="122"/>
      <c r="E28" s="139"/>
      <c r="F28" s="139"/>
      <c r="G28" s="139"/>
      <c r="H28" s="139"/>
      <c r="I28" s="139"/>
      <c r="J28" s="139"/>
      <c r="K28" s="139"/>
      <c r="L28" s="167"/>
      <c r="M28" s="122"/>
    </row>
    <row r="29" spans="1:13" ht="17.399999999999999">
      <c r="A29" s="238"/>
      <c r="B29" s="167"/>
      <c r="C29" s="167"/>
      <c r="D29" s="167"/>
      <c r="E29" s="239"/>
      <c r="F29" s="240"/>
      <c r="G29" s="240"/>
      <c r="H29" s="185"/>
      <c r="I29" s="185"/>
      <c r="J29" s="167"/>
      <c r="K29" s="167"/>
      <c r="L29" s="167"/>
      <c r="M29" s="122"/>
    </row>
    <row r="30" spans="1:13">
      <c r="A30" s="122"/>
      <c r="B30" s="122"/>
      <c r="C30" s="122"/>
      <c r="D30" s="122"/>
      <c r="E30" s="126"/>
      <c r="F30" s="127"/>
      <c r="G30" s="128"/>
      <c r="H30" s="122"/>
      <c r="I30" s="122"/>
      <c r="J30" s="122"/>
      <c r="K30" s="122"/>
      <c r="L30" s="122"/>
      <c r="M30" s="122"/>
    </row>
    <row r="31" spans="1:13">
      <c r="A31" s="122"/>
      <c r="B31" s="122"/>
      <c r="C31" s="122"/>
      <c r="D31" s="122"/>
      <c r="E31" s="133"/>
      <c r="F31" s="169" t="s">
        <v>290</v>
      </c>
      <c r="G31" s="167"/>
      <c r="H31" s="122"/>
      <c r="I31" s="122"/>
      <c r="J31" s="122"/>
      <c r="K31" s="122"/>
      <c r="L31" s="122"/>
      <c r="M31" s="122"/>
    </row>
    <row r="32" spans="1:13" ht="13.8" thickBot="1">
      <c r="A32" s="122"/>
      <c r="B32" s="122"/>
      <c r="C32" s="122"/>
      <c r="D32" s="122"/>
      <c r="E32" s="126"/>
      <c r="F32" s="133" t="s">
        <v>291</v>
      </c>
      <c r="G32" s="124" t="s">
        <v>247</v>
      </c>
      <c r="H32" s="122"/>
      <c r="I32" s="122"/>
      <c r="J32" s="122"/>
      <c r="K32" s="122"/>
      <c r="L32" s="122"/>
      <c r="M32" s="122"/>
    </row>
    <row r="33" spans="1:13" ht="13.8" thickBot="1">
      <c r="A33" s="122"/>
      <c r="B33" s="122"/>
      <c r="C33" s="122"/>
      <c r="D33" s="122"/>
      <c r="E33" s="132" t="s">
        <v>284</v>
      </c>
      <c r="F33" s="241" t="e">
        <f>G33/E26</f>
        <v>#DIV/0!</v>
      </c>
      <c r="G33" s="165">
        <f>((E26+H41*E26)/2)*H43</f>
        <v>0</v>
      </c>
      <c r="H33" s="167"/>
      <c r="I33" s="122"/>
      <c r="J33" s="122"/>
      <c r="K33" s="122"/>
      <c r="L33" s="242"/>
      <c r="M33" s="122"/>
    </row>
    <row r="34" spans="1:13" ht="13.8" thickBot="1">
      <c r="A34" s="122"/>
      <c r="B34" s="122"/>
      <c r="C34" s="122"/>
      <c r="D34" s="122"/>
      <c r="E34" s="124" t="s">
        <v>165</v>
      </c>
      <c r="F34" s="241" t="e">
        <f>G34/E26</f>
        <v>#DIV/0!</v>
      </c>
      <c r="G34" s="165">
        <f>I26</f>
        <v>0</v>
      </c>
      <c r="H34" s="167"/>
      <c r="I34" s="122"/>
      <c r="J34" s="122"/>
      <c r="K34" s="122"/>
      <c r="L34" s="122"/>
      <c r="M34" s="122"/>
    </row>
    <row r="35" spans="1:13" ht="13.8" thickBot="1">
      <c r="A35" s="122"/>
      <c r="B35" s="122"/>
      <c r="C35" s="122"/>
      <c r="D35" s="122"/>
      <c r="E35" s="132" t="s">
        <v>285</v>
      </c>
      <c r="F35" s="241" t="e">
        <f>G35/E26</f>
        <v>#DIV/0!</v>
      </c>
      <c r="G35" s="165">
        <f>K26</f>
        <v>0</v>
      </c>
      <c r="H35" s="167"/>
      <c r="I35" s="122"/>
      <c r="J35" s="122"/>
      <c r="K35" s="122"/>
      <c r="L35" s="122"/>
      <c r="M35" s="122"/>
    </row>
    <row r="36" spans="1:13" ht="13.8" thickBot="1">
      <c r="A36" s="122"/>
      <c r="B36" s="122"/>
      <c r="C36" s="122"/>
      <c r="D36" s="122"/>
      <c r="E36" s="144"/>
      <c r="F36" s="241"/>
      <c r="G36" s="176"/>
      <c r="H36" s="122"/>
      <c r="I36" s="122"/>
      <c r="J36" s="122"/>
      <c r="K36" s="122"/>
      <c r="L36" s="122"/>
      <c r="M36" s="122"/>
    </row>
    <row r="37" spans="1:13" ht="13.8" thickBot="1">
      <c r="A37" s="122"/>
      <c r="B37" s="122"/>
      <c r="C37" s="122"/>
      <c r="D37" s="122"/>
      <c r="E37" s="122"/>
      <c r="F37" s="122"/>
      <c r="G37" s="122"/>
      <c r="H37" s="122"/>
      <c r="I37" s="122"/>
      <c r="J37" s="122"/>
      <c r="K37" s="122"/>
      <c r="L37" s="122"/>
      <c r="M37" s="122"/>
    </row>
    <row r="38" spans="1:13" ht="13.8" thickBot="1">
      <c r="A38" s="122"/>
      <c r="B38" s="122"/>
      <c r="C38" s="122"/>
      <c r="D38" s="592" t="s">
        <v>256</v>
      </c>
      <c r="E38" s="594"/>
      <c r="F38" s="179" t="e">
        <f>G38/E26</f>
        <v>#DIV/0!</v>
      </c>
      <c r="G38" s="165">
        <f>SUM(G33:G35)</f>
        <v>0</v>
      </c>
      <c r="H38" s="167"/>
      <c r="I38" s="167"/>
      <c r="J38" s="122"/>
      <c r="K38" s="122"/>
      <c r="L38" s="122"/>
      <c r="M38" s="122"/>
    </row>
    <row r="39" spans="1:13">
      <c r="A39" s="122"/>
      <c r="B39" s="122"/>
      <c r="C39" s="122"/>
      <c r="D39" s="122"/>
      <c r="E39" s="122"/>
      <c r="F39" s="122"/>
      <c r="G39" s="122"/>
      <c r="H39" s="122"/>
      <c r="I39" s="122"/>
      <c r="J39" s="122"/>
      <c r="K39" s="122"/>
      <c r="L39" s="122"/>
      <c r="M39" s="122"/>
    </row>
    <row r="40" spans="1:13">
      <c r="A40" s="122"/>
      <c r="B40" s="122"/>
      <c r="C40" s="122"/>
      <c r="D40" s="122"/>
      <c r="E40" s="122"/>
      <c r="F40" s="122"/>
      <c r="G40" s="122"/>
      <c r="H40" s="122"/>
      <c r="I40" s="122"/>
      <c r="J40" s="122"/>
      <c r="K40" s="122"/>
      <c r="L40" s="122"/>
      <c r="M40" s="122"/>
    </row>
    <row r="41" spans="1:13">
      <c r="A41" s="122"/>
      <c r="B41" s="122"/>
      <c r="C41" s="122"/>
      <c r="D41" s="126"/>
      <c r="E41" s="127"/>
      <c r="F41" s="127"/>
      <c r="G41" s="180" t="s">
        <v>286</v>
      </c>
      <c r="H41" s="243"/>
      <c r="I41" s="126" t="s">
        <v>287</v>
      </c>
      <c r="J41" s="127"/>
      <c r="K41" s="128"/>
      <c r="L41" s="122"/>
      <c r="M41" s="122"/>
    </row>
    <row r="42" spans="1:13">
      <c r="A42" s="122"/>
      <c r="B42" s="122"/>
      <c r="C42" s="122"/>
      <c r="D42" s="122"/>
      <c r="E42" s="122"/>
      <c r="F42" s="122"/>
      <c r="G42" s="122"/>
      <c r="H42" s="122"/>
      <c r="I42" s="122"/>
      <c r="J42" s="122"/>
      <c r="K42" s="122"/>
      <c r="L42" s="122"/>
      <c r="M42" s="122"/>
    </row>
    <row r="43" spans="1:13">
      <c r="A43" s="122"/>
      <c r="B43" s="122"/>
      <c r="C43" s="122"/>
      <c r="D43" s="122"/>
      <c r="E43" s="126"/>
      <c r="F43" s="127"/>
      <c r="G43" s="180" t="s">
        <v>257</v>
      </c>
      <c r="H43" s="244"/>
      <c r="I43" s="167"/>
      <c r="J43" s="167"/>
      <c r="K43" s="167"/>
      <c r="L43" s="122"/>
      <c r="M43" s="122"/>
    </row>
    <row r="44" spans="1:13">
      <c r="A44" s="122"/>
      <c r="B44" s="122"/>
      <c r="C44" s="122"/>
      <c r="D44" s="122"/>
      <c r="E44" s="122"/>
      <c r="F44" s="122"/>
      <c r="G44" s="122"/>
      <c r="H44" s="122"/>
      <c r="I44" s="122"/>
      <c r="J44" s="122"/>
      <c r="K44" s="122"/>
      <c r="L44" s="122"/>
      <c r="M44" s="122"/>
    </row>
  </sheetData>
  <mergeCells count="4">
    <mergeCell ref="F4:G4"/>
    <mergeCell ref="H4:I4"/>
    <mergeCell ref="J4:K4"/>
    <mergeCell ref="D38:E38"/>
  </mergeCells>
  <pageMargins left="0.7" right="0.7" top="0.75" bottom="0.75" header="0.3" footer="0.3"/>
  <pageSetup paperSize="9" scale="9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pageSetUpPr fitToPage="1"/>
  </sheetPr>
  <dimension ref="A1:I352"/>
  <sheetViews>
    <sheetView showGridLines="0" workbookViewId="0">
      <selection activeCell="I25" sqref="I25"/>
    </sheetView>
  </sheetViews>
  <sheetFormatPr defaultColWidth="9.109375" defaultRowHeight="15.6"/>
  <cols>
    <col min="1" max="1" width="29.5546875" style="83" customWidth="1"/>
    <col min="2" max="2" width="13.44140625" style="50" customWidth="1"/>
    <col min="3" max="3" width="11.88671875" style="50" customWidth="1"/>
    <col min="4" max="4" width="12" style="50" customWidth="1"/>
    <col min="5" max="5" width="14.5546875" style="50" customWidth="1"/>
    <col min="6" max="6" width="1.109375" style="13" customWidth="1"/>
    <col min="7" max="7" width="9" style="13" customWidth="1"/>
    <col min="8" max="16384" width="9.109375" style="2"/>
  </cols>
  <sheetData>
    <row r="1" spans="1:9" ht="16.2">
      <c r="A1" s="1" t="s">
        <v>4</v>
      </c>
      <c r="G1" s="79"/>
    </row>
    <row r="2" spans="1:9" ht="15.75" customHeight="1">
      <c r="A2" s="344"/>
      <c r="B2" s="372">
        <f>Algemeen!C12</f>
        <v>2016</v>
      </c>
      <c r="C2" s="373"/>
      <c r="D2" s="372">
        <f>Algemeen!E12</f>
        <v>2015</v>
      </c>
      <c r="E2" s="373"/>
    </row>
    <row r="3" spans="1:9" s="68" customFormat="1" ht="13.8">
      <c r="A3" s="345" t="s">
        <v>79</v>
      </c>
      <c r="B3" s="374"/>
      <c r="C3" s="375" t="str">
        <f>IF(AND(B3=0,Algemeen!B22=""),"",IF(Algemeen!B22="",B3,Algemeen!B22))</f>
        <v/>
      </c>
      <c r="D3" s="374"/>
      <c r="E3" s="375" t="str">
        <f>IF(AND(D3=0,Algemeen!D22=""),"",IF(Algemeen!D22="",D3,Algemeen!D22))</f>
        <v/>
      </c>
      <c r="F3" s="80"/>
      <c r="G3" s="80"/>
    </row>
    <row r="4" spans="1:9" ht="13.8">
      <c r="A4" s="346" t="s">
        <v>80</v>
      </c>
      <c r="B4" s="374"/>
      <c r="C4" s="376"/>
      <c r="D4" s="374"/>
      <c r="E4" s="376"/>
    </row>
    <row r="5" spans="1:9" ht="13.8">
      <c r="A5" s="347" t="s">
        <v>81</v>
      </c>
      <c r="B5" s="374"/>
      <c r="C5" s="376"/>
      <c r="D5" s="374"/>
      <c r="E5" s="376"/>
      <c r="I5" s="13"/>
    </row>
    <row r="6" spans="1:9" ht="13.8">
      <c r="A6" s="347"/>
      <c r="B6" s="377"/>
      <c r="C6" s="378">
        <f>B4+B5</f>
        <v>0</v>
      </c>
      <c r="D6" s="377"/>
      <c r="E6" s="378">
        <f>D4+D5</f>
        <v>0</v>
      </c>
      <c r="I6" s="13"/>
    </row>
    <row r="7" spans="1:9" ht="13.8">
      <c r="A7" s="348" t="s">
        <v>82</v>
      </c>
      <c r="B7" s="379"/>
      <c r="C7" s="380">
        <f>IF(C3="",0,C3-C6)</f>
        <v>0</v>
      </c>
      <c r="D7" s="379"/>
      <c r="E7" s="380">
        <f>IF(E3="",0,E3-E6)</f>
        <v>0</v>
      </c>
      <c r="I7" s="13"/>
    </row>
    <row r="8" spans="1:9" ht="13.8">
      <c r="A8" s="349" t="s">
        <v>172</v>
      </c>
      <c r="B8" s="381"/>
      <c r="C8" s="375">
        <f>B8</f>
        <v>0</v>
      </c>
      <c r="D8" s="381"/>
      <c r="E8" s="375">
        <f>D8</f>
        <v>0</v>
      </c>
      <c r="I8" s="13"/>
    </row>
    <row r="9" spans="1:9" ht="13.8">
      <c r="A9" s="350" t="s">
        <v>83</v>
      </c>
      <c r="B9" s="382"/>
      <c r="C9" s="383">
        <f>C7+C8</f>
        <v>0</v>
      </c>
      <c r="D9" s="382"/>
      <c r="E9" s="383">
        <f>E7+D8</f>
        <v>0</v>
      </c>
    </row>
    <row r="10" spans="1:9" ht="14.4">
      <c r="A10" s="351" t="s">
        <v>84</v>
      </c>
      <c r="B10" s="384"/>
      <c r="C10" s="385"/>
      <c r="D10" s="384"/>
      <c r="E10" s="385"/>
    </row>
    <row r="11" spans="1:9" ht="13.8">
      <c r="A11" s="352" t="s">
        <v>46</v>
      </c>
      <c r="B11" s="306"/>
      <c r="C11" s="376"/>
      <c r="D11" s="306"/>
      <c r="E11" s="376"/>
    </row>
    <row r="12" spans="1:9" ht="13.8">
      <c r="A12" s="353" t="s">
        <v>85</v>
      </c>
      <c r="B12" s="374"/>
      <c r="C12" s="376"/>
      <c r="D12" s="374"/>
      <c r="E12" s="376"/>
    </row>
    <row r="13" spans="1:9" ht="13.8">
      <c r="A13" s="354" t="s">
        <v>86</v>
      </c>
      <c r="B13" s="386"/>
      <c r="C13" s="376">
        <f>SUM(B11:B13)</f>
        <v>0</v>
      </c>
      <c r="D13" s="386"/>
      <c r="E13" s="376">
        <f>SUM(D11:D13)</f>
        <v>0</v>
      </c>
    </row>
    <row r="14" spans="1:9" ht="13.8">
      <c r="A14" s="355" t="s">
        <v>87</v>
      </c>
      <c r="B14" s="306"/>
      <c r="C14" s="376"/>
      <c r="D14" s="306"/>
      <c r="E14" s="376"/>
    </row>
    <row r="15" spans="1:9" ht="13.8">
      <c r="A15" s="355" t="s">
        <v>88</v>
      </c>
      <c r="B15" s="306"/>
      <c r="C15" s="376"/>
      <c r="D15" s="306"/>
      <c r="E15" s="376"/>
    </row>
    <row r="16" spans="1:9" ht="13.8">
      <c r="A16" s="356" t="s">
        <v>89</v>
      </c>
      <c r="B16" s="374"/>
      <c r="C16" s="376"/>
      <c r="D16" s="374"/>
      <c r="E16" s="376"/>
    </row>
    <row r="17" spans="1:5" ht="13.8">
      <c r="A17" s="354" t="s">
        <v>90</v>
      </c>
      <c r="B17" s="386"/>
      <c r="C17" s="376">
        <f>SUM(B14:B16)</f>
        <v>0</v>
      </c>
      <c r="D17" s="386"/>
      <c r="E17" s="376">
        <f>SUM(D14:D16)</f>
        <v>0</v>
      </c>
    </row>
    <row r="18" spans="1:5" ht="13.8">
      <c r="A18" s="355" t="s">
        <v>91</v>
      </c>
      <c r="B18" s="374">
        <f>'werktuigen en inventaris'!G35</f>
        <v>0</v>
      </c>
      <c r="C18" s="376"/>
      <c r="D18" s="374"/>
      <c r="E18" s="376"/>
    </row>
    <row r="19" spans="1:5" ht="13.8">
      <c r="A19" s="355" t="s">
        <v>92</v>
      </c>
      <c r="B19" s="374"/>
      <c r="C19" s="376"/>
      <c r="D19" s="374"/>
      <c r="E19" s="376"/>
    </row>
    <row r="20" spans="1:5" ht="13.8">
      <c r="A20" s="355" t="s">
        <v>93</v>
      </c>
      <c r="B20" s="374"/>
      <c r="C20" s="376"/>
      <c r="D20" s="374"/>
      <c r="E20" s="376"/>
    </row>
    <row r="21" spans="1:5" ht="13.8">
      <c r="A21" s="355" t="s">
        <v>94</v>
      </c>
      <c r="B21" s="374"/>
      <c r="C21" s="376"/>
      <c r="D21" s="374"/>
      <c r="E21" s="376"/>
    </row>
    <row r="22" spans="1:5" ht="13.8">
      <c r="A22" s="355" t="s">
        <v>59</v>
      </c>
      <c r="B22" s="374"/>
      <c r="C22" s="376"/>
      <c r="D22" s="374"/>
      <c r="E22" s="376"/>
    </row>
    <row r="23" spans="1:5" ht="13.8">
      <c r="A23" s="357" t="s">
        <v>218</v>
      </c>
      <c r="B23" s="387"/>
      <c r="C23" s="376">
        <f>SUM(B18:B22)</f>
        <v>0</v>
      </c>
      <c r="D23" s="387"/>
      <c r="E23" s="376">
        <f>SUM(D18:D22)</f>
        <v>0</v>
      </c>
    </row>
    <row r="24" spans="1:5" ht="13.8">
      <c r="A24" s="355" t="s">
        <v>96</v>
      </c>
      <c r="B24" s="306"/>
      <c r="C24" s="376"/>
      <c r="D24" s="306"/>
      <c r="E24" s="376"/>
    </row>
    <row r="25" spans="1:5" ht="13.8">
      <c r="A25" s="355" t="s">
        <v>97</v>
      </c>
      <c r="B25" s="306"/>
      <c r="C25" s="376"/>
      <c r="D25" s="306"/>
      <c r="E25" s="376"/>
    </row>
    <row r="26" spans="1:5" ht="13.8">
      <c r="A26" s="355" t="s">
        <v>98</v>
      </c>
      <c r="B26" s="306"/>
      <c r="C26" s="376"/>
      <c r="D26" s="306"/>
      <c r="E26" s="376"/>
    </row>
    <row r="27" spans="1:5" ht="13.8">
      <c r="A27" s="355" t="s">
        <v>99</v>
      </c>
      <c r="B27" s="306"/>
      <c r="C27" s="376"/>
      <c r="D27" s="306"/>
      <c r="E27" s="376"/>
    </row>
    <row r="28" spans="1:5" ht="13.8">
      <c r="A28" s="355" t="s">
        <v>100</v>
      </c>
      <c r="B28" s="306"/>
      <c r="C28" s="376"/>
      <c r="D28" s="306"/>
      <c r="E28" s="376"/>
    </row>
    <row r="29" spans="1:5" ht="13.8">
      <c r="A29" s="355" t="s">
        <v>101</v>
      </c>
      <c r="B29" s="306"/>
      <c r="C29" s="376"/>
      <c r="D29" s="306"/>
      <c r="E29" s="376"/>
    </row>
    <row r="30" spans="1:5" ht="13.8">
      <c r="A30" s="357" t="s">
        <v>217</v>
      </c>
      <c r="B30" s="387"/>
      <c r="C30" s="376">
        <f>SUM(B24:B29)</f>
        <v>0</v>
      </c>
      <c r="D30" s="387"/>
      <c r="E30" s="376">
        <f>SUM(D24:D29)</f>
        <v>0</v>
      </c>
    </row>
    <row r="31" spans="1:5" ht="13.8">
      <c r="A31" s="358" t="s">
        <v>102</v>
      </c>
      <c r="B31" s="374">
        <f>'werktuigen en inventaris'!G34</f>
        <v>0</v>
      </c>
      <c r="C31" s="376"/>
      <c r="D31" s="374"/>
      <c r="E31" s="376"/>
    </row>
    <row r="32" spans="1:5" ht="13.8">
      <c r="A32" s="358" t="s">
        <v>103</v>
      </c>
      <c r="B32" s="306"/>
      <c r="C32" s="376"/>
      <c r="D32" s="306"/>
      <c r="E32" s="376"/>
    </row>
    <row r="33" spans="1:7" ht="13.8">
      <c r="A33" s="358" t="s">
        <v>104</v>
      </c>
      <c r="B33" s="374">
        <f>'gebouwen en vaste installaties'!I30</f>
        <v>0</v>
      </c>
      <c r="C33" s="376"/>
      <c r="D33" s="374"/>
      <c r="E33" s="376"/>
    </row>
    <row r="34" spans="1:7" ht="13.8">
      <c r="A34" s="358" t="s">
        <v>105</v>
      </c>
      <c r="B34" s="374"/>
      <c r="C34" s="376"/>
      <c r="D34" s="374"/>
      <c r="E34" s="376"/>
    </row>
    <row r="35" spans="1:7" ht="13.8">
      <c r="A35" s="248" t="s">
        <v>106</v>
      </c>
      <c r="B35" s="374"/>
      <c r="C35" s="376"/>
      <c r="D35" s="374"/>
      <c r="E35" s="376"/>
    </row>
    <row r="36" spans="1:7" ht="13.8">
      <c r="A36" s="358" t="s">
        <v>107</v>
      </c>
      <c r="B36" s="374"/>
      <c r="C36" s="376"/>
      <c r="D36" s="374"/>
      <c r="E36" s="376"/>
    </row>
    <row r="37" spans="1:7" ht="13.8">
      <c r="A37" s="359" t="s">
        <v>108</v>
      </c>
      <c r="B37" s="387"/>
      <c r="C37" s="376">
        <f>SUM(B31:B36)</f>
        <v>0</v>
      </c>
      <c r="D37" s="387"/>
      <c r="E37" s="376">
        <f>SUM(D31:D36)</f>
        <v>0</v>
      </c>
    </row>
    <row r="38" spans="1:7" ht="13.8">
      <c r="A38" s="355" t="s">
        <v>109</v>
      </c>
      <c r="B38" s="306"/>
      <c r="C38" s="376"/>
      <c r="D38" s="306"/>
      <c r="E38" s="376"/>
    </row>
    <row r="39" spans="1:7" ht="13.8">
      <c r="A39" s="355" t="s">
        <v>110</v>
      </c>
      <c r="B39" s="306"/>
      <c r="C39" s="376"/>
      <c r="D39" s="306"/>
      <c r="E39" s="376"/>
    </row>
    <row r="40" spans="1:7" ht="13.8">
      <c r="A40" s="355" t="s">
        <v>111</v>
      </c>
      <c r="B40" s="306"/>
      <c r="C40" s="376"/>
      <c r="D40" s="306"/>
      <c r="E40" s="376"/>
    </row>
    <row r="41" spans="1:7" ht="13.8">
      <c r="A41" s="355" t="s">
        <v>112</v>
      </c>
      <c r="B41" s="306"/>
      <c r="C41" s="376"/>
      <c r="D41" s="306"/>
      <c r="E41" s="376"/>
    </row>
    <row r="42" spans="1:7" ht="13.8">
      <c r="A42" s="360" t="s">
        <v>113</v>
      </c>
      <c r="B42" s="374"/>
      <c r="C42" s="376"/>
      <c r="D42" s="374"/>
      <c r="E42" s="376"/>
    </row>
    <row r="43" spans="1:7" ht="13.8">
      <c r="A43" s="361" t="s">
        <v>216</v>
      </c>
      <c r="B43" s="379"/>
      <c r="C43" s="380">
        <f>SUM(B38:B42)</f>
        <v>0</v>
      </c>
      <c r="D43" s="379"/>
      <c r="E43" s="380">
        <f>SUM(D38:D42)</f>
        <v>0</v>
      </c>
    </row>
    <row r="44" spans="1:7" ht="13.8">
      <c r="A44" s="362" t="s">
        <v>114</v>
      </c>
      <c r="B44" s="388"/>
      <c r="C44" s="375">
        <f>SUM(C13:C43)</f>
        <v>0</v>
      </c>
      <c r="D44" s="388"/>
      <c r="E44" s="375">
        <f>SUM(E13:E43)</f>
        <v>0</v>
      </c>
    </row>
    <row r="45" spans="1:7" ht="13.8">
      <c r="A45" s="363" t="s">
        <v>115</v>
      </c>
      <c r="B45" s="389"/>
      <c r="C45" s="390">
        <f>C9-C44</f>
        <v>0</v>
      </c>
      <c r="D45" s="389"/>
      <c r="E45" s="390">
        <f>E9-E44</f>
        <v>0</v>
      </c>
    </row>
    <row r="46" spans="1:7" s="82" customFormat="1" ht="13.8">
      <c r="A46" s="364" t="s">
        <v>116</v>
      </c>
      <c r="B46" s="381"/>
      <c r="C46" s="375"/>
      <c r="D46" s="381"/>
      <c r="E46" s="375"/>
      <c r="F46" s="81"/>
      <c r="G46" s="81"/>
    </row>
    <row r="47" spans="1:7" ht="13.8">
      <c r="A47" s="355" t="s">
        <v>117</v>
      </c>
      <c r="B47" s="391"/>
      <c r="C47" s="378"/>
      <c r="D47" s="391"/>
      <c r="E47" s="378"/>
    </row>
    <row r="48" spans="1:7" ht="13.8">
      <c r="A48" s="365" t="s">
        <v>118</v>
      </c>
      <c r="B48" s="392"/>
      <c r="C48" s="380">
        <f>B47-B46</f>
        <v>0</v>
      </c>
      <c r="D48" s="392"/>
      <c r="E48" s="380">
        <f>D47-D46</f>
        <v>0</v>
      </c>
    </row>
    <row r="49" spans="1:7" ht="13.8">
      <c r="A49" s="366" t="s">
        <v>119</v>
      </c>
      <c r="B49" s="393"/>
      <c r="C49" s="394">
        <f>C45-C48</f>
        <v>0</v>
      </c>
      <c r="D49" s="393"/>
      <c r="E49" s="394">
        <f>E45-E48</f>
        <v>0</v>
      </c>
    </row>
    <row r="50" spans="1:7" s="82" customFormat="1" ht="13.8">
      <c r="A50" s="365"/>
      <c r="B50" s="392"/>
      <c r="C50" s="380"/>
      <c r="D50" s="392"/>
      <c r="E50" s="380"/>
      <c r="F50" s="81"/>
      <c r="G50" s="81"/>
    </row>
    <row r="51" spans="1:7" ht="13.8">
      <c r="A51" s="349" t="s">
        <v>120</v>
      </c>
      <c r="B51" s="381"/>
      <c r="C51" s="375"/>
      <c r="D51" s="381"/>
      <c r="E51" s="375"/>
    </row>
    <row r="52" spans="1:7" ht="13.8">
      <c r="A52" s="367" t="s">
        <v>121</v>
      </c>
      <c r="B52" s="374"/>
      <c r="C52" s="378"/>
      <c r="D52" s="374"/>
      <c r="E52" s="378"/>
    </row>
    <row r="53" spans="1:7" ht="13.8">
      <c r="A53" s="368" t="s">
        <v>122</v>
      </c>
      <c r="B53" s="392"/>
      <c r="C53" s="380">
        <f>B51-B52</f>
        <v>0</v>
      </c>
      <c r="D53" s="392"/>
      <c r="E53" s="380">
        <f>D51-D52</f>
        <v>0</v>
      </c>
    </row>
    <row r="54" spans="1:7" ht="13.8">
      <c r="A54" s="369" t="s">
        <v>123</v>
      </c>
      <c r="B54" s="387"/>
      <c r="C54" s="376"/>
      <c r="D54" s="387"/>
      <c r="E54" s="376"/>
    </row>
    <row r="55" spans="1:7" ht="13.8">
      <c r="A55" s="358" t="s">
        <v>124</v>
      </c>
      <c r="B55" s="374"/>
      <c r="C55" s="376"/>
      <c r="D55" s="374"/>
      <c r="E55" s="376"/>
    </row>
    <row r="56" spans="1:7" ht="13.8">
      <c r="A56" s="358" t="s">
        <v>114</v>
      </c>
      <c r="B56" s="374"/>
      <c r="C56" s="378"/>
      <c r="D56" s="374"/>
      <c r="E56" s="378"/>
    </row>
    <row r="57" spans="1:7" ht="13.8">
      <c r="A57" s="370" t="s">
        <v>125</v>
      </c>
      <c r="B57" s="387"/>
      <c r="C57" s="376">
        <f>B55-B56</f>
        <v>0</v>
      </c>
      <c r="D57" s="387"/>
      <c r="E57" s="376">
        <f>D55-D56</f>
        <v>0</v>
      </c>
    </row>
    <row r="58" spans="1:7" ht="13.8">
      <c r="A58" s="371" t="s">
        <v>126</v>
      </c>
      <c r="B58" s="395"/>
      <c r="C58" s="396">
        <f>C49+C53+C57</f>
        <v>0</v>
      </c>
      <c r="D58" s="395"/>
      <c r="E58" s="396">
        <f>E49+E53+E57</f>
        <v>0</v>
      </c>
    </row>
    <row r="59" spans="1:7" s="82" customFormat="1" ht="13.2">
      <c r="A59" s="2"/>
      <c r="B59" s="50"/>
      <c r="C59" s="50"/>
      <c r="D59" s="50"/>
      <c r="E59" s="50"/>
      <c r="F59" s="81"/>
      <c r="G59" s="81"/>
    </row>
    <row r="60" spans="1:7" ht="13.2">
      <c r="A60" s="2"/>
    </row>
    <row r="61" spans="1:7" ht="13.2">
      <c r="A61" s="2"/>
    </row>
    <row r="62" spans="1:7" ht="13.2">
      <c r="A62" s="2"/>
    </row>
    <row r="63" spans="1:7" ht="13.2">
      <c r="A63" s="2"/>
    </row>
    <row r="64" spans="1:7" ht="13.2">
      <c r="A64" s="2"/>
    </row>
    <row r="65" spans="1:1" ht="13.2">
      <c r="A65" s="2"/>
    </row>
    <row r="66" spans="1:1" ht="13.2">
      <c r="A66" s="2"/>
    </row>
    <row r="67" spans="1:1" ht="13.2">
      <c r="A67" s="2"/>
    </row>
    <row r="68" spans="1:1" ht="13.2">
      <c r="A68" s="2"/>
    </row>
    <row r="69" spans="1:1" ht="13.2">
      <c r="A69" s="2"/>
    </row>
    <row r="70" spans="1:1" ht="13.2">
      <c r="A70" s="2"/>
    </row>
    <row r="71" spans="1:1" ht="13.2">
      <c r="A71" s="2"/>
    </row>
    <row r="72" spans="1:1" ht="13.2">
      <c r="A72" s="2"/>
    </row>
    <row r="73" spans="1:1" ht="13.2">
      <c r="A73" s="2"/>
    </row>
    <row r="74" spans="1:1" ht="13.2">
      <c r="A74" s="2"/>
    </row>
    <row r="75" spans="1:1" ht="13.2">
      <c r="A75" s="2"/>
    </row>
    <row r="76" spans="1:1" ht="13.2">
      <c r="A76" s="2"/>
    </row>
    <row r="77" spans="1:1" ht="13.2">
      <c r="A77" s="2"/>
    </row>
    <row r="78" spans="1:1" ht="13.2">
      <c r="A78" s="2"/>
    </row>
    <row r="79" spans="1:1" ht="13.2">
      <c r="A79" s="2"/>
    </row>
    <row r="80" spans="1:1" ht="13.2">
      <c r="A80" s="2"/>
    </row>
    <row r="81" spans="1:1" ht="13.2">
      <c r="A81" s="2"/>
    </row>
    <row r="82" spans="1:1" ht="13.2">
      <c r="A82" s="2"/>
    </row>
    <row r="83" spans="1:1" ht="13.2">
      <c r="A83" s="2"/>
    </row>
    <row r="84" spans="1:1" ht="13.2">
      <c r="A84" s="2"/>
    </row>
    <row r="85" spans="1:1" ht="13.2">
      <c r="A85" s="2"/>
    </row>
    <row r="86" spans="1:1" ht="13.2">
      <c r="A86" s="2"/>
    </row>
    <row r="87" spans="1:1" ht="13.2">
      <c r="A87" s="2"/>
    </row>
    <row r="88" spans="1:1" ht="13.2">
      <c r="A88" s="2"/>
    </row>
    <row r="89" spans="1:1" ht="13.2">
      <c r="A89" s="2"/>
    </row>
    <row r="90" spans="1:1" ht="13.2">
      <c r="A90" s="2"/>
    </row>
    <row r="91" spans="1:1" ht="13.2">
      <c r="A91" s="2"/>
    </row>
    <row r="92" spans="1:1" ht="13.2">
      <c r="A92" s="2"/>
    </row>
    <row r="93" spans="1:1" ht="13.2">
      <c r="A93" s="2"/>
    </row>
    <row r="94" spans="1:1" ht="13.2">
      <c r="A94" s="2"/>
    </row>
    <row r="95" spans="1:1" ht="13.2">
      <c r="A95" s="2"/>
    </row>
    <row r="96" spans="1:1" ht="13.2">
      <c r="A96" s="2"/>
    </row>
    <row r="97" spans="1:1" ht="13.2">
      <c r="A97" s="2"/>
    </row>
    <row r="98" spans="1:1" ht="13.2">
      <c r="A98" s="2"/>
    </row>
    <row r="99" spans="1:1" ht="13.2">
      <c r="A99" s="2"/>
    </row>
    <row r="100" spans="1:1" ht="13.2">
      <c r="A100" s="2"/>
    </row>
    <row r="101" spans="1:1" ht="13.2">
      <c r="A101" s="2"/>
    </row>
    <row r="102" spans="1:1" ht="13.2">
      <c r="A102" s="2"/>
    </row>
    <row r="103" spans="1:1" ht="13.2">
      <c r="A103" s="2"/>
    </row>
    <row r="104" spans="1:1" ht="13.2">
      <c r="A104" s="2"/>
    </row>
    <row r="105" spans="1:1" ht="13.2">
      <c r="A105" s="2"/>
    </row>
    <row r="106" spans="1:1" ht="13.2">
      <c r="A106" s="2"/>
    </row>
    <row r="107" spans="1:1" ht="13.2">
      <c r="A107" s="2"/>
    </row>
    <row r="108" spans="1:1" ht="13.2">
      <c r="A108" s="2"/>
    </row>
    <row r="109" spans="1:1" ht="13.2">
      <c r="A109" s="2"/>
    </row>
    <row r="110" spans="1:1" ht="13.2">
      <c r="A110" s="2"/>
    </row>
    <row r="111" spans="1:1" ht="13.2">
      <c r="A111" s="2"/>
    </row>
    <row r="112" spans="1:1" ht="13.2">
      <c r="A112" s="2"/>
    </row>
    <row r="113" spans="1:1" ht="13.2">
      <c r="A113" s="2"/>
    </row>
    <row r="114" spans="1:1" ht="13.2">
      <c r="A114" s="2"/>
    </row>
    <row r="115" spans="1:1" ht="13.2">
      <c r="A115" s="2"/>
    </row>
    <row r="116" spans="1:1" ht="13.2">
      <c r="A116" s="2"/>
    </row>
    <row r="117" spans="1:1" ht="13.2">
      <c r="A117" s="2"/>
    </row>
    <row r="118" spans="1:1" ht="13.2">
      <c r="A118" s="2"/>
    </row>
    <row r="119" spans="1:1" ht="13.2">
      <c r="A119" s="2"/>
    </row>
    <row r="120" spans="1:1" ht="13.2">
      <c r="A120" s="2"/>
    </row>
    <row r="121" spans="1:1" ht="13.2">
      <c r="A121" s="2"/>
    </row>
    <row r="122" spans="1:1" ht="13.2">
      <c r="A122" s="2"/>
    </row>
    <row r="123" spans="1:1" ht="13.2">
      <c r="A123" s="2"/>
    </row>
    <row r="124" spans="1:1" ht="13.2">
      <c r="A124" s="2"/>
    </row>
    <row r="125" spans="1:1" ht="13.2">
      <c r="A125" s="2"/>
    </row>
    <row r="126" spans="1:1" ht="13.2">
      <c r="A126" s="2"/>
    </row>
    <row r="127" spans="1:1" ht="13.2">
      <c r="A127" s="2"/>
    </row>
    <row r="128" spans="1:1" ht="13.2">
      <c r="A128" s="2"/>
    </row>
    <row r="129" spans="1:1" ht="13.2">
      <c r="A129" s="2"/>
    </row>
    <row r="130" spans="1:1" ht="13.2">
      <c r="A130" s="2"/>
    </row>
    <row r="131" spans="1:1" ht="13.2">
      <c r="A131" s="2"/>
    </row>
    <row r="132" spans="1:1" ht="13.2">
      <c r="A132" s="2"/>
    </row>
    <row r="133" spans="1:1" ht="13.2">
      <c r="A133" s="2"/>
    </row>
    <row r="134" spans="1:1" ht="13.2">
      <c r="A134" s="2"/>
    </row>
    <row r="135" spans="1:1" ht="13.2">
      <c r="A135" s="2"/>
    </row>
    <row r="136" spans="1:1" ht="13.2">
      <c r="A136" s="2"/>
    </row>
    <row r="137" spans="1:1" ht="13.2">
      <c r="A137" s="2"/>
    </row>
    <row r="138" spans="1:1" ht="13.2">
      <c r="A138" s="2"/>
    </row>
    <row r="139" spans="1:1" ht="13.2">
      <c r="A139" s="84"/>
    </row>
    <row r="140" spans="1:1" ht="13.2">
      <c r="A140" s="84"/>
    </row>
    <row r="141" spans="1:1" ht="13.2">
      <c r="A141" s="84"/>
    </row>
    <row r="142" spans="1:1" ht="13.2">
      <c r="A142" s="84"/>
    </row>
    <row r="143" spans="1:1" ht="13.2">
      <c r="A143" s="84"/>
    </row>
    <row r="144" spans="1:1" ht="13.2">
      <c r="A144" s="84"/>
    </row>
    <row r="145" spans="1:1" ht="13.2">
      <c r="A145" s="84"/>
    </row>
    <row r="146" spans="1:1" ht="13.2">
      <c r="A146" s="84"/>
    </row>
    <row r="147" spans="1:1" ht="13.2">
      <c r="A147" s="84"/>
    </row>
    <row r="148" spans="1:1" ht="13.2">
      <c r="A148" s="84"/>
    </row>
    <row r="149" spans="1:1" ht="13.2">
      <c r="A149" s="84"/>
    </row>
    <row r="150" spans="1:1" ht="13.2">
      <c r="A150" s="84"/>
    </row>
    <row r="151" spans="1:1" ht="13.2">
      <c r="A151" s="84"/>
    </row>
    <row r="152" spans="1:1" ht="13.2">
      <c r="A152" s="84"/>
    </row>
    <row r="153" spans="1:1" ht="13.2">
      <c r="A153" s="84"/>
    </row>
    <row r="154" spans="1:1" ht="13.2">
      <c r="A154" s="84"/>
    </row>
    <row r="155" spans="1:1" ht="13.2">
      <c r="A155" s="84"/>
    </row>
    <row r="156" spans="1:1" ht="13.2">
      <c r="A156" s="84"/>
    </row>
    <row r="157" spans="1:1" ht="13.2">
      <c r="A157" s="84"/>
    </row>
    <row r="158" spans="1:1" ht="13.2">
      <c r="A158" s="84"/>
    </row>
    <row r="159" spans="1:1" ht="13.2">
      <c r="A159" s="84"/>
    </row>
    <row r="160" spans="1:1" ht="13.2">
      <c r="A160" s="84"/>
    </row>
    <row r="161" spans="1:1" ht="13.2">
      <c r="A161" s="84"/>
    </row>
    <row r="162" spans="1:1" ht="13.2">
      <c r="A162" s="84"/>
    </row>
    <row r="163" spans="1:1" ht="13.2">
      <c r="A163" s="84"/>
    </row>
    <row r="164" spans="1:1" ht="13.2">
      <c r="A164" s="84"/>
    </row>
    <row r="165" spans="1:1" ht="13.2">
      <c r="A165" s="84"/>
    </row>
    <row r="166" spans="1:1" ht="13.2">
      <c r="A166" s="84"/>
    </row>
    <row r="167" spans="1:1" ht="13.2">
      <c r="A167" s="84"/>
    </row>
    <row r="168" spans="1:1" ht="13.2">
      <c r="A168" s="84"/>
    </row>
    <row r="169" spans="1:1" ht="13.2">
      <c r="A169" s="84"/>
    </row>
    <row r="170" spans="1:1" ht="13.2">
      <c r="A170" s="84"/>
    </row>
    <row r="171" spans="1:1" ht="13.2">
      <c r="A171" s="84"/>
    </row>
    <row r="172" spans="1:1" ht="13.2">
      <c r="A172" s="84"/>
    </row>
    <row r="173" spans="1:1" ht="13.2">
      <c r="A173" s="84"/>
    </row>
    <row r="174" spans="1:1" ht="13.2">
      <c r="A174" s="84"/>
    </row>
    <row r="175" spans="1:1" ht="13.2">
      <c r="A175" s="84"/>
    </row>
    <row r="176" spans="1:1" ht="13.2">
      <c r="A176" s="84"/>
    </row>
    <row r="177" spans="1:1" ht="13.2">
      <c r="A177" s="84"/>
    </row>
    <row r="178" spans="1:1" ht="13.2">
      <c r="A178" s="84"/>
    </row>
    <row r="179" spans="1:1" ht="13.2">
      <c r="A179" s="84"/>
    </row>
    <row r="180" spans="1:1" ht="13.2">
      <c r="A180" s="84"/>
    </row>
    <row r="181" spans="1:1" ht="13.2">
      <c r="A181" s="84"/>
    </row>
    <row r="182" spans="1:1" ht="13.2">
      <c r="A182" s="84"/>
    </row>
    <row r="183" spans="1:1" ht="13.2">
      <c r="A183" s="84"/>
    </row>
    <row r="184" spans="1:1" ht="13.2">
      <c r="A184" s="84"/>
    </row>
    <row r="185" spans="1:1" ht="13.2">
      <c r="A185" s="84"/>
    </row>
    <row r="186" spans="1:1" ht="13.2">
      <c r="A186" s="84"/>
    </row>
    <row r="187" spans="1:1" ht="13.2">
      <c r="A187" s="84"/>
    </row>
    <row r="188" spans="1:1" ht="13.2">
      <c r="A188" s="84"/>
    </row>
    <row r="189" spans="1:1" ht="13.2">
      <c r="A189" s="84"/>
    </row>
    <row r="190" spans="1:1" ht="13.2">
      <c r="A190" s="84"/>
    </row>
    <row r="191" spans="1:1" ht="13.2">
      <c r="A191" s="84"/>
    </row>
    <row r="192" spans="1:1" ht="13.2">
      <c r="A192" s="84"/>
    </row>
    <row r="193" spans="1:1" ht="13.2">
      <c r="A193" s="84"/>
    </row>
    <row r="194" spans="1:1" ht="13.2">
      <c r="A194" s="84"/>
    </row>
    <row r="195" spans="1:1" ht="13.2">
      <c r="A195" s="84"/>
    </row>
    <row r="196" spans="1:1" ht="13.2">
      <c r="A196" s="84"/>
    </row>
    <row r="197" spans="1:1" ht="13.2">
      <c r="A197" s="84"/>
    </row>
    <row r="198" spans="1:1" ht="13.2">
      <c r="A198" s="84"/>
    </row>
    <row r="199" spans="1:1" ht="13.2">
      <c r="A199" s="84"/>
    </row>
    <row r="200" spans="1:1" ht="13.2">
      <c r="A200" s="84"/>
    </row>
    <row r="201" spans="1:1" ht="13.2">
      <c r="A201" s="84"/>
    </row>
    <row r="202" spans="1:1" ht="13.2">
      <c r="A202" s="84"/>
    </row>
    <row r="203" spans="1:1" ht="13.2">
      <c r="A203" s="84"/>
    </row>
    <row r="204" spans="1:1" ht="13.2">
      <c r="A204" s="84"/>
    </row>
    <row r="205" spans="1:1" ht="13.2">
      <c r="A205" s="84"/>
    </row>
    <row r="206" spans="1:1" ht="13.2">
      <c r="A206" s="84"/>
    </row>
    <row r="207" spans="1:1" ht="13.2">
      <c r="A207" s="84"/>
    </row>
    <row r="208" spans="1:1" ht="13.2">
      <c r="A208" s="84"/>
    </row>
    <row r="209" spans="1:1" ht="13.2">
      <c r="A209" s="84"/>
    </row>
    <row r="210" spans="1:1" ht="13.2">
      <c r="A210" s="84"/>
    </row>
    <row r="211" spans="1:1" ht="13.2">
      <c r="A211" s="84"/>
    </row>
    <row r="212" spans="1:1" ht="13.2">
      <c r="A212" s="84"/>
    </row>
    <row r="213" spans="1:1" ht="13.2">
      <c r="A213" s="84"/>
    </row>
    <row r="214" spans="1:1" ht="13.2">
      <c r="A214" s="84"/>
    </row>
    <row r="215" spans="1:1" ht="13.2">
      <c r="A215" s="84"/>
    </row>
    <row r="216" spans="1:1" ht="13.2">
      <c r="A216" s="84"/>
    </row>
    <row r="217" spans="1:1" ht="13.2">
      <c r="A217" s="84"/>
    </row>
    <row r="218" spans="1:1" ht="13.2">
      <c r="A218" s="84"/>
    </row>
    <row r="219" spans="1:1" ht="13.2">
      <c r="A219" s="84"/>
    </row>
    <row r="220" spans="1:1" ht="13.2">
      <c r="A220" s="84"/>
    </row>
    <row r="221" spans="1:1" ht="13.2">
      <c r="A221" s="84"/>
    </row>
    <row r="222" spans="1:1" ht="13.2">
      <c r="A222" s="84"/>
    </row>
    <row r="223" spans="1:1" ht="13.2">
      <c r="A223" s="84"/>
    </row>
    <row r="224" spans="1:1" ht="13.2">
      <c r="A224" s="84"/>
    </row>
    <row r="225" spans="1:1" ht="13.2">
      <c r="A225" s="84"/>
    </row>
    <row r="226" spans="1:1" ht="13.2">
      <c r="A226" s="84"/>
    </row>
    <row r="227" spans="1:1" ht="13.2">
      <c r="A227" s="84"/>
    </row>
    <row r="228" spans="1:1" ht="13.2">
      <c r="A228" s="84"/>
    </row>
    <row r="229" spans="1:1" ht="13.2">
      <c r="A229" s="84"/>
    </row>
    <row r="230" spans="1:1" ht="13.2">
      <c r="A230" s="84"/>
    </row>
    <row r="231" spans="1:1" ht="13.2">
      <c r="A231" s="84"/>
    </row>
    <row r="232" spans="1:1" ht="13.2">
      <c r="A232" s="84"/>
    </row>
    <row r="233" spans="1:1" ht="13.2">
      <c r="A233" s="84"/>
    </row>
    <row r="234" spans="1:1" ht="13.2">
      <c r="A234" s="84"/>
    </row>
    <row r="235" spans="1:1" ht="13.2">
      <c r="A235" s="84"/>
    </row>
    <row r="236" spans="1:1" ht="13.2">
      <c r="A236" s="84"/>
    </row>
    <row r="237" spans="1:1" ht="13.2">
      <c r="A237" s="84"/>
    </row>
    <row r="238" spans="1:1" ht="13.2">
      <c r="A238" s="84"/>
    </row>
    <row r="239" spans="1:1" ht="13.2">
      <c r="A239" s="84"/>
    </row>
    <row r="240" spans="1:1" ht="13.2">
      <c r="A240" s="84"/>
    </row>
    <row r="241" spans="1:1" ht="13.2">
      <c r="A241" s="84"/>
    </row>
    <row r="242" spans="1:1" ht="13.2">
      <c r="A242" s="84"/>
    </row>
    <row r="243" spans="1:1" ht="13.2">
      <c r="A243" s="84"/>
    </row>
    <row r="244" spans="1:1" ht="13.2">
      <c r="A244" s="84"/>
    </row>
    <row r="245" spans="1:1" ht="13.2">
      <c r="A245" s="84"/>
    </row>
    <row r="246" spans="1:1" ht="13.2">
      <c r="A246" s="84"/>
    </row>
    <row r="247" spans="1:1" ht="13.2">
      <c r="A247" s="84"/>
    </row>
    <row r="248" spans="1:1" ht="13.2">
      <c r="A248" s="84"/>
    </row>
    <row r="249" spans="1:1" ht="13.2">
      <c r="A249" s="84"/>
    </row>
    <row r="250" spans="1:1" ht="13.2">
      <c r="A250" s="84"/>
    </row>
    <row r="251" spans="1:1" ht="13.2">
      <c r="A251" s="84"/>
    </row>
    <row r="252" spans="1:1" ht="13.2">
      <c r="A252" s="84"/>
    </row>
    <row r="253" spans="1:1" ht="13.2">
      <c r="A253" s="84"/>
    </row>
    <row r="254" spans="1:1" ht="13.2">
      <c r="A254" s="84"/>
    </row>
    <row r="255" spans="1:1" ht="13.2">
      <c r="A255" s="84"/>
    </row>
    <row r="256" spans="1:1" ht="13.2">
      <c r="A256" s="84"/>
    </row>
    <row r="257" spans="1:1" ht="13.2">
      <c r="A257" s="84"/>
    </row>
    <row r="258" spans="1:1" ht="13.2">
      <c r="A258" s="84"/>
    </row>
    <row r="259" spans="1:1" ht="13.2">
      <c r="A259" s="84"/>
    </row>
    <row r="260" spans="1:1" ht="13.2">
      <c r="A260" s="84"/>
    </row>
    <row r="261" spans="1:1" ht="13.2">
      <c r="A261" s="84"/>
    </row>
    <row r="262" spans="1:1" ht="13.2">
      <c r="A262" s="84"/>
    </row>
    <row r="263" spans="1:1" ht="13.2">
      <c r="A263" s="84"/>
    </row>
    <row r="264" spans="1:1" ht="13.2">
      <c r="A264" s="84"/>
    </row>
    <row r="265" spans="1:1" ht="13.2">
      <c r="A265" s="84"/>
    </row>
    <row r="266" spans="1:1" ht="13.2">
      <c r="A266" s="84"/>
    </row>
    <row r="267" spans="1:1" ht="13.2">
      <c r="A267" s="84"/>
    </row>
    <row r="268" spans="1:1" ht="13.2">
      <c r="A268" s="84"/>
    </row>
    <row r="269" spans="1:1" ht="13.2">
      <c r="A269" s="84"/>
    </row>
    <row r="270" spans="1:1" ht="13.2">
      <c r="A270" s="84"/>
    </row>
    <row r="271" spans="1:1" ht="13.2">
      <c r="A271" s="84"/>
    </row>
    <row r="272" spans="1:1" ht="13.2">
      <c r="A272" s="84"/>
    </row>
    <row r="273" spans="1:1" ht="13.2">
      <c r="A273" s="84"/>
    </row>
    <row r="274" spans="1:1" ht="13.2">
      <c r="A274" s="84"/>
    </row>
    <row r="275" spans="1:1" ht="13.2">
      <c r="A275" s="84"/>
    </row>
    <row r="276" spans="1:1" ht="13.2">
      <c r="A276" s="84"/>
    </row>
    <row r="277" spans="1:1" ht="13.2">
      <c r="A277" s="84"/>
    </row>
    <row r="278" spans="1:1" ht="13.2">
      <c r="A278" s="84"/>
    </row>
    <row r="279" spans="1:1" ht="13.2">
      <c r="A279" s="84"/>
    </row>
    <row r="280" spans="1:1" ht="13.2">
      <c r="A280" s="84"/>
    </row>
    <row r="281" spans="1:1" ht="13.2">
      <c r="A281" s="84"/>
    </row>
    <row r="282" spans="1:1" ht="13.2">
      <c r="A282" s="84"/>
    </row>
    <row r="283" spans="1:1" ht="13.2">
      <c r="A283" s="84"/>
    </row>
    <row r="284" spans="1:1" ht="13.2">
      <c r="A284" s="84"/>
    </row>
    <row r="285" spans="1:1" ht="13.2">
      <c r="A285" s="84"/>
    </row>
    <row r="286" spans="1:1" ht="13.2">
      <c r="A286" s="84"/>
    </row>
    <row r="287" spans="1:1" ht="13.2">
      <c r="A287" s="84"/>
    </row>
    <row r="288" spans="1:1" ht="13.2">
      <c r="A288" s="84"/>
    </row>
    <row r="289" spans="1:1" ht="13.2">
      <c r="A289" s="84"/>
    </row>
    <row r="290" spans="1:1" ht="13.2">
      <c r="A290" s="84"/>
    </row>
    <row r="291" spans="1:1" ht="13.2">
      <c r="A291" s="84"/>
    </row>
    <row r="292" spans="1:1" ht="13.2">
      <c r="A292" s="84"/>
    </row>
    <row r="293" spans="1:1" ht="13.2">
      <c r="A293" s="84"/>
    </row>
    <row r="294" spans="1:1" ht="13.2">
      <c r="A294" s="84"/>
    </row>
    <row r="295" spans="1:1" ht="13.2">
      <c r="A295" s="84"/>
    </row>
    <row r="296" spans="1:1" ht="13.2">
      <c r="A296" s="84"/>
    </row>
    <row r="297" spans="1:1" ht="13.2">
      <c r="A297" s="84"/>
    </row>
    <row r="298" spans="1:1" ht="13.2">
      <c r="A298" s="84"/>
    </row>
    <row r="299" spans="1:1" ht="13.2">
      <c r="A299" s="84"/>
    </row>
    <row r="300" spans="1:1" ht="13.2">
      <c r="A300" s="84"/>
    </row>
    <row r="301" spans="1:1" ht="13.2">
      <c r="A301" s="84"/>
    </row>
    <row r="302" spans="1:1" ht="13.2">
      <c r="A302" s="84"/>
    </row>
    <row r="303" spans="1:1" ht="13.2">
      <c r="A303" s="84"/>
    </row>
    <row r="304" spans="1:1" ht="13.2">
      <c r="A304" s="84"/>
    </row>
    <row r="305" spans="1:1" ht="13.2">
      <c r="A305" s="84"/>
    </row>
    <row r="306" spans="1:1" ht="13.2">
      <c r="A306" s="84"/>
    </row>
    <row r="307" spans="1:1" ht="13.2">
      <c r="A307" s="84"/>
    </row>
    <row r="308" spans="1:1" ht="13.2">
      <c r="A308" s="84"/>
    </row>
    <row r="309" spans="1:1" ht="13.2">
      <c r="A309" s="84"/>
    </row>
    <row r="310" spans="1:1" ht="13.2">
      <c r="A310" s="84"/>
    </row>
    <row r="311" spans="1:1" ht="13.2">
      <c r="A311" s="84"/>
    </row>
    <row r="312" spans="1:1" ht="13.2">
      <c r="A312" s="84"/>
    </row>
    <row r="313" spans="1:1" ht="13.2">
      <c r="A313" s="84"/>
    </row>
    <row r="314" spans="1:1" ht="13.2">
      <c r="A314" s="84"/>
    </row>
    <row r="315" spans="1:1" ht="13.2">
      <c r="A315" s="84"/>
    </row>
    <row r="316" spans="1:1" ht="13.2">
      <c r="A316" s="84"/>
    </row>
    <row r="317" spans="1:1" ht="13.2">
      <c r="A317" s="84"/>
    </row>
    <row r="318" spans="1:1" ht="13.2">
      <c r="A318" s="84"/>
    </row>
    <row r="319" spans="1:1" ht="13.2">
      <c r="A319" s="84"/>
    </row>
    <row r="320" spans="1:1" ht="13.2">
      <c r="A320" s="84"/>
    </row>
    <row r="321" spans="1:1" ht="13.2">
      <c r="A321" s="84"/>
    </row>
    <row r="322" spans="1:1" ht="13.2">
      <c r="A322" s="84"/>
    </row>
    <row r="323" spans="1:1" ht="13.2">
      <c r="A323" s="84"/>
    </row>
    <row r="324" spans="1:1" ht="13.2">
      <c r="A324" s="84"/>
    </row>
    <row r="325" spans="1:1" ht="13.2">
      <c r="A325" s="84"/>
    </row>
    <row r="326" spans="1:1" ht="13.2">
      <c r="A326" s="84"/>
    </row>
    <row r="327" spans="1:1" ht="13.2">
      <c r="A327" s="84"/>
    </row>
    <row r="328" spans="1:1" ht="13.2">
      <c r="A328" s="84"/>
    </row>
    <row r="329" spans="1:1" ht="13.2">
      <c r="A329" s="84"/>
    </row>
    <row r="330" spans="1:1" ht="13.2">
      <c r="A330" s="84"/>
    </row>
    <row r="331" spans="1:1" ht="13.2">
      <c r="A331" s="84"/>
    </row>
    <row r="332" spans="1:1" ht="13.2">
      <c r="A332" s="84"/>
    </row>
    <row r="333" spans="1:1" ht="13.2">
      <c r="A333" s="84"/>
    </row>
    <row r="334" spans="1:1" ht="13.2">
      <c r="A334" s="85"/>
    </row>
    <row r="335" spans="1:1" ht="13.2">
      <c r="A335" s="85"/>
    </row>
    <row r="336" spans="1:1" ht="13.2">
      <c r="A336" s="85"/>
    </row>
    <row r="337" spans="1:1" ht="13.2">
      <c r="A337" s="85"/>
    </row>
    <row r="338" spans="1:1" ht="13.2">
      <c r="A338" s="85"/>
    </row>
    <row r="339" spans="1:1" ht="13.2">
      <c r="A339" s="85"/>
    </row>
    <row r="340" spans="1:1" ht="13.2">
      <c r="A340" s="85"/>
    </row>
    <row r="341" spans="1:1" ht="13.2">
      <c r="A341" s="85"/>
    </row>
    <row r="342" spans="1:1" ht="13.2">
      <c r="A342" s="85"/>
    </row>
    <row r="343" spans="1:1" ht="13.2">
      <c r="A343" s="85"/>
    </row>
    <row r="344" spans="1:1" ht="13.2">
      <c r="A344" s="85"/>
    </row>
    <row r="345" spans="1:1" ht="13.2">
      <c r="A345" s="85"/>
    </row>
    <row r="346" spans="1:1" ht="13.2">
      <c r="A346" s="85"/>
    </row>
    <row r="347" spans="1:1" ht="13.2">
      <c r="A347" s="85"/>
    </row>
    <row r="348" spans="1:1" ht="13.2">
      <c r="A348" s="85"/>
    </row>
    <row r="349" spans="1:1" ht="13.2">
      <c r="A349" s="85"/>
    </row>
    <row r="350" spans="1:1" ht="13.2">
      <c r="A350" s="85"/>
    </row>
    <row r="351" spans="1:1" ht="13.2">
      <c r="A351" s="85"/>
    </row>
    <row r="352" spans="1:1" ht="13.2">
      <c r="A352" s="85"/>
    </row>
  </sheetData>
  <phoneticPr fontId="0" type="noConversion"/>
  <pageMargins left="0.81" right="0.78740157480314965" top="0.98425196850393704" bottom="0.98425196850393704" header="0.51181102362204722" footer="0.51181102362204722"/>
  <pageSetup paperSize="9" scale="80" orientation="portrait" blackAndWhite="1" horizontalDpi="4294967292" r:id="rId1"/>
  <headerFooter alignWithMargins="0">
    <oddFooter>&amp;L&amp;D&amp;C&amp;P /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Line="0" autoPict="0" macro="[0]!home">
                <anchor moveWithCells="1" sizeWithCells="1">
                  <from>
                    <xdr:col>3</xdr:col>
                    <xdr:colOff>22860</xdr:colOff>
                    <xdr:row>60</xdr:row>
                    <xdr:rowOff>30480</xdr:rowOff>
                  </from>
                  <to>
                    <xdr:col>4</xdr:col>
                    <xdr:colOff>289560</xdr:colOff>
                    <xdr:row>62</xdr:row>
                    <xdr:rowOff>114300</xdr:rowOff>
                  </to>
                </anchor>
              </controlPr>
            </control>
          </mc:Choice>
        </mc:AlternateContent>
        <mc:AlternateContent xmlns:mc="http://schemas.openxmlformats.org/markup-compatibility/2006">
          <mc:Choice Requires="x14">
            <control shapeId="4099" r:id="rId5" name="Button 3">
              <controlPr defaultSize="0" print="0" autoFill="0" autoLine="0" autoPict="0" macro="[0]!Resultaatafdr">
                <anchor moveWithCells="1" sizeWithCells="1">
                  <from>
                    <xdr:col>0</xdr:col>
                    <xdr:colOff>807720</xdr:colOff>
                    <xdr:row>60</xdr:row>
                    <xdr:rowOff>60960</xdr:rowOff>
                  </from>
                  <to>
                    <xdr:col>1</xdr:col>
                    <xdr:colOff>769620</xdr:colOff>
                    <xdr:row>62</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pageSetUpPr fitToPage="1"/>
  </sheetPr>
  <dimension ref="A1:BI40"/>
  <sheetViews>
    <sheetView showGridLines="0" topLeftCell="A10" workbookViewId="0">
      <selection activeCell="I24" sqref="I24"/>
    </sheetView>
  </sheetViews>
  <sheetFormatPr defaultColWidth="9" defaultRowHeight="13.2"/>
  <cols>
    <col min="1" max="1" width="17" style="10" customWidth="1"/>
    <col min="2" max="2" width="20.44140625" style="10" customWidth="1"/>
    <col min="3" max="3" width="8.5546875" style="10" customWidth="1"/>
    <col min="4" max="4" width="12.5546875" style="10" customWidth="1"/>
    <col min="5" max="5" width="8.5546875" style="10" customWidth="1"/>
    <col min="6" max="6" width="12.5546875" style="10" customWidth="1"/>
    <col min="7" max="12" width="8.5546875" style="10" customWidth="1"/>
    <col min="13" max="26" width="9" style="10" customWidth="1"/>
    <col min="27" max="27" width="28.6640625" style="10" bestFit="1" customWidth="1"/>
    <col min="28" max="28" width="7" style="10" customWidth="1"/>
    <col min="29" max="16384" width="9" style="10"/>
  </cols>
  <sheetData>
    <row r="1" spans="1:59" ht="16.2">
      <c r="A1" s="88" t="s">
        <v>224</v>
      </c>
      <c r="B1" s="8"/>
      <c r="C1" s="8"/>
      <c r="D1" s="8"/>
      <c r="E1" s="8"/>
      <c r="F1" s="8"/>
      <c r="G1" s="8"/>
      <c r="H1" s="8"/>
      <c r="I1" s="8"/>
      <c r="J1" s="8"/>
      <c r="K1" s="8"/>
      <c r="AA1" s="74" t="str">
        <f>Algemeen!A3</f>
        <v/>
      </c>
      <c r="AB1" s="10">
        <f>Algemeen!$B$3</f>
        <v>0</v>
      </c>
      <c r="AD1" s="10">
        <f>Algemeen!$B$3</f>
        <v>0</v>
      </c>
    </row>
    <row r="2" spans="1:59" ht="16.2">
      <c r="A2" s="92"/>
      <c r="B2" s="93"/>
      <c r="C2" s="433" t="s">
        <v>223</v>
      </c>
      <c r="D2" s="434">
        <f>Algemeen!C12</f>
        <v>2016</v>
      </c>
      <c r="E2" s="433" t="s">
        <v>223</v>
      </c>
      <c r="F2" s="434">
        <f>D2-1</f>
        <v>2015</v>
      </c>
      <c r="G2" s="87"/>
      <c r="H2" s="87"/>
      <c r="I2" s="9"/>
      <c r="J2" s="86"/>
      <c r="K2" s="86"/>
      <c r="L2" s="86"/>
      <c r="M2" s="86"/>
      <c r="N2" s="86"/>
      <c r="O2" s="86"/>
      <c r="P2" s="86"/>
      <c r="Q2" s="86"/>
      <c r="R2" s="86"/>
      <c r="S2" s="86"/>
      <c r="T2" s="86"/>
      <c r="U2" s="86"/>
      <c r="V2" s="86"/>
      <c r="W2" s="86"/>
      <c r="X2" s="89"/>
      <c r="Y2" s="86"/>
      <c r="Z2" s="86"/>
      <c r="AA2" t="str">
        <f>Algemeen!A12</f>
        <v>Boekjaar</v>
      </c>
      <c r="AB2" s="86">
        <f>D2</f>
        <v>2016</v>
      </c>
      <c r="AD2" s="86">
        <f>F2</f>
        <v>2015</v>
      </c>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row>
    <row r="3" spans="1:59" s="86" customFormat="1" ht="13.8">
      <c r="A3" s="397" t="s">
        <v>227</v>
      </c>
      <c r="B3" s="398"/>
      <c r="C3" s="399"/>
      <c r="D3" s="400"/>
      <c r="E3" s="401"/>
      <c r="F3" s="400"/>
      <c r="G3" s="87"/>
      <c r="H3" s="87"/>
      <c r="I3" s="9"/>
      <c r="X3" s="89"/>
      <c r="AA3" s="10" t="str">
        <f>A4</f>
        <v>- onroerend goederen</v>
      </c>
      <c r="AB3" s="115">
        <f>C4</f>
        <v>0</v>
      </c>
      <c r="AD3" s="115">
        <f>E4</f>
        <v>0</v>
      </c>
    </row>
    <row r="4" spans="1:59" s="90" customFormat="1" ht="13.8">
      <c r="A4" s="402" t="s">
        <v>225</v>
      </c>
      <c r="B4" s="403"/>
      <c r="C4" s="404"/>
      <c r="D4" s="405"/>
      <c r="E4" s="406"/>
      <c r="F4" s="405"/>
      <c r="G4" s="87"/>
      <c r="H4" s="87"/>
      <c r="I4" s="9"/>
      <c r="J4" s="86"/>
      <c r="K4" s="86"/>
      <c r="L4" s="86"/>
      <c r="M4" s="86"/>
      <c r="N4" s="86"/>
      <c r="O4" s="86"/>
      <c r="P4" s="86"/>
      <c r="Q4" s="86"/>
      <c r="R4" s="86"/>
      <c r="S4" s="86"/>
      <c r="T4" s="86"/>
      <c r="U4" s="86"/>
      <c r="V4" s="86"/>
      <c r="W4" s="86"/>
      <c r="X4" s="86"/>
      <c r="Y4" s="89"/>
      <c r="Z4" s="89"/>
      <c r="AA4" s="10" t="str">
        <f>A5</f>
        <v>- werktuigen, invetaries, vervoermiddelen</v>
      </c>
      <c r="AB4" s="115">
        <f t="shared" ref="AB4:AD5" si="0">C5</f>
        <v>0</v>
      </c>
      <c r="AC4" s="86"/>
      <c r="AD4" s="115">
        <f t="shared" si="0"/>
        <v>0</v>
      </c>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row>
    <row r="5" spans="1:59" s="86" customFormat="1" ht="13.8">
      <c r="A5" s="407" t="s">
        <v>226</v>
      </c>
      <c r="B5" s="403"/>
      <c r="C5" s="406"/>
      <c r="D5" s="405"/>
      <c r="E5" s="408"/>
      <c r="F5" s="405"/>
      <c r="G5" s="87"/>
      <c r="H5" s="87"/>
      <c r="I5" s="9"/>
      <c r="Y5" s="89"/>
      <c r="Z5" s="89"/>
      <c r="AA5" s="10" t="str">
        <f>A6</f>
        <v>- overige activa</v>
      </c>
      <c r="AB5" s="115">
        <f t="shared" si="0"/>
        <v>0</v>
      </c>
      <c r="AD5" s="115">
        <f t="shared" si="0"/>
        <v>0</v>
      </c>
    </row>
    <row r="6" spans="1:59" s="86" customFormat="1" ht="13.8">
      <c r="A6" s="407" t="s">
        <v>230</v>
      </c>
      <c r="B6" s="403"/>
      <c r="C6" s="406"/>
      <c r="D6" s="405"/>
      <c r="E6" s="406"/>
      <c r="F6" s="405"/>
      <c r="G6" s="87"/>
      <c r="H6" s="87"/>
      <c r="I6" s="9"/>
      <c r="AA6" s="10" t="str">
        <f>A7</f>
        <v>Totaal investeringen</v>
      </c>
      <c r="AB6" s="115">
        <f>D7</f>
        <v>0</v>
      </c>
      <c r="AD6" s="115">
        <f>F7</f>
        <v>0</v>
      </c>
    </row>
    <row r="7" spans="1:59" s="86" customFormat="1" ht="13.8">
      <c r="A7" s="409" t="s">
        <v>219</v>
      </c>
      <c r="B7" s="410"/>
      <c r="C7" s="411"/>
      <c r="D7" s="412">
        <f>SUM(C4:C6)</f>
        <v>0</v>
      </c>
      <c r="E7" s="411"/>
      <c r="F7" s="412">
        <f>SUM(E4:E6)</f>
        <v>0</v>
      </c>
      <c r="G7" s="87"/>
      <c r="H7" s="87"/>
      <c r="I7" s="9"/>
      <c r="AA7" s="10" t="str">
        <f>A9</f>
        <v>- onroerend goederen</v>
      </c>
      <c r="AB7" s="115">
        <f>C9</f>
        <v>0</v>
      </c>
      <c r="AD7" s="115">
        <f>E9</f>
        <v>0</v>
      </c>
    </row>
    <row r="8" spans="1:59" s="86" customFormat="1" ht="13.8">
      <c r="A8" s="413" t="s">
        <v>232</v>
      </c>
      <c r="B8" s="403"/>
      <c r="C8" s="414"/>
      <c r="D8" s="405"/>
      <c r="E8" s="415"/>
      <c r="F8" s="405"/>
      <c r="G8" s="87"/>
      <c r="H8" s="87"/>
      <c r="I8" s="9"/>
      <c r="L8" s="10"/>
      <c r="M8" s="10"/>
      <c r="N8" s="10"/>
      <c r="O8" s="10"/>
      <c r="P8" s="10"/>
      <c r="Q8" s="10"/>
      <c r="R8" s="10"/>
      <c r="S8" s="10"/>
      <c r="T8" s="10"/>
      <c r="AA8" s="10" t="str">
        <f>A10</f>
        <v>- werktuigen, invetaris, vervoermiddelen</v>
      </c>
      <c r="AB8" s="115">
        <f t="shared" ref="AB8:AD9" si="1">C10</f>
        <v>0</v>
      </c>
      <c r="AC8" s="10"/>
      <c r="AD8" s="115">
        <f t="shared" si="1"/>
        <v>0</v>
      </c>
    </row>
    <row r="9" spans="1:59" s="86" customFormat="1" ht="13.8">
      <c r="A9" s="402" t="s">
        <v>225</v>
      </c>
      <c r="B9" s="403"/>
      <c r="C9" s="404"/>
      <c r="D9" s="405"/>
      <c r="E9" s="406"/>
      <c r="F9" s="405"/>
      <c r="G9" s="87"/>
      <c r="H9" s="87"/>
      <c r="I9" s="9"/>
      <c r="K9" s="10"/>
      <c r="L9" s="10"/>
      <c r="M9" s="10"/>
      <c r="N9" s="10"/>
      <c r="O9" s="10"/>
      <c r="P9" s="10"/>
      <c r="Q9" s="10"/>
      <c r="R9" s="10"/>
      <c r="S9" s="10"/>
      <c r="T9" s="10"/>
      <c r="U9" s="10"/>
      <c r="V9" s="10"/>
      <c r="W9" s="10"/>
      <c r="X9" s="10"/>
      <c r="Y9" s="10"/>
      <c r="Z9" s="10"/>
      <c r="AA9" s="10" t="str">
        <f>A11</f>
        <v>- overige activa</v>
      </c>
      <c r="AB9" s="115">
        <f t="shared" si="1"/>
        <v>0</v>
      </c>
      <c r="AC9" s="10"/>
      <c r="AD9" s="115">
        <f t="shared" si="1"/>
        <v>0</v>
      </c>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row>
    <row r="10" spans="1:59" s="86" customFormat="1" ht="13.8">
      <c r="A10" s="407" t="s">
        <v>231</v>
      </c>
      <c r="B10" s="403"/>
      <c r="C10" s="416"/>
      <c r="D10" s="405"/>
      <c r="E10" s="408"/>
      <c r="F10" s="405"/>
      <c r="G10" s="87"/>
      <c r="H10" s="87"/>
      <c r="I10" s="9"/>
      <c r="K10" s="10"/>
      <c r="L10" s="10"/>
      <c r="M10" s="10"/>
      <c r="N10" s="10"/>
      <c r="O10" s="10"/>
      <c r="P10" s="10"/>
      <c r="Q10" s="10"/>
      <c r="R10" s="10"/>
      <c r="S10" s="10"/>
      <c r="T10" s="10"/>
      <c r="U10" s="10"/>
      <c r="V10" s="10"/>
      <c r="W10" s="10"/>
      <c r="X10" s="10"/>
      <c r="Y10" s="10"/>
      <c r="Z10" s="10"/>
      <c r="AA10" s="10" t="str">
        <f>A12</f>
        <v>Totaal desinvesteringen</v>
      </c>
      <c r="AB10" s="115">
        <f>D12</f>
        <v>0</v>
      </c>
      <c r="AC10" s="10"/>
      <c r="AD10" s="115">
        <f>F12</f>
        <v>0</v>
      </c>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row>
    <row r="11" spans="1:59" s="86" customFormat="1" ht="13.8">
      <c r="A11" s="407" t="s">
        <v>230</v>
      </c>
      <c r="B11" s="403"/>
      <c r="C11" s="404"/>
      <c r="D11" s="405"/>
      <c r="E11" s="406"/>
      <c r="F11" s="405"/>
      <c r="G11" s="87"/>
      <c r="H11" s="87"/>
      <c r="I11" s="9"/>
      <c r="K11" s="10"/>
      <c r="L11" s="10"/>
      <c r="M11" s="10"/>
      <c r="N11" s="10"/>
      <c r="O11" s="10"/>
      <c r="P11" s="10"/>
      <c r="Q11" s="10"/>
      <c r="R11" s="10"/>
      <c r="S11" s="10"/>
      <c r="T11" s="10"/>
      <c r="U11" s="10"/>
      <c r="V11" s="10"/>
      <c r="W11" s="10"/>
      <c r="X11" s="10"/>
      <c r="Y11" s="10"/>
      <c r="Z11" s="10"/>
      <c r="AA11" s="114" t="str">
        <f>A15</f>
        <v>Saldo boekwinst / verlies:</v>
      </c>
      <c r="AB11" s="115">
        <f>D15</f>
        <v>0</v>
      </c>
      <c r="AC11" s="10"/>
      <c r="AD11" s="115">
        <f>F15</f>
        <v>0</v>
      </c>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row>
    <row r="12" spans="1:59" s="86" customFormat="1" ht="13.8">
      <c r="A12" s="409" t="s">
        <v>220</v>
      </c>
      <c r="B12" s="410"/>
      <c r="C12" s="417"/>
      <c r="D12" s="412">
        <f>SUM(C9:C11)</f>
        <v>0</v>
      </c>
      <c r="E12" s="418"/>
      <c r="F12" s="412">
        <f>SUM(E9:E11)</f>
        <v>0</v>
      </c>
      <c r="G12" s="87"/>
      <c r="H12" s="87"/>
      <c r="I12" s="9"/>
      <c r="K12" s="10"/>
      <c r="L12" s="10"/>
      <c r="M12" s="10"/>
      <c r="N12" s="10"/>
      <c r="O12" s="10"/>
      <c r="P12" s="10"/>
      <c r="Q12" s="10"/>
      <c r="R12" s="10"/>
      <c r="S12" s="10"/>
      <c r="T12" s="10"/>
      <c r="U12" s="10"/>
      <c r="V12" s="10"/>
      <c r="W12" s="10"/>
      <c r="X12" s="10"/>
      <c r="Y12" s="10"/>
      <c r="Z12" s="10"/>
      <c r="AA12" s="64" t="s">
        <v>129</v>
      </c>
      <c r="AB12" s="116">
        <f>D17</f>
        <v>0</v>
      </c>
      <c r="AC12" s="10"/>
      <c r="AD12" s="116">
        <f>F17</f>
        <v>0</v>
      </c>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row>
    <row r="13" spans="1:59" s="86" customFormat="1" ht="13.8">
      <c r="A13" s="419" t="s">
        <v>221</v>
      </c>
      <c r="B13" s="403"/>
      <c r="C13" s="420"/>
      <c r="D13" s="405"/>
      <c r="E13" s="306"/>
      <c r="F13" s="405"/>
      <c r="G13" s="87"/>
      <c r="H13" s="87"/>
      <c r="I13" s="9"/>
      <c r="K13" s="10"/>
      <c r="L13" s="10"/>
      <c r="M13" s="10"/>
      <c r="N13" s="10"/>
      <c r="O13" s="10"/>
      <c r="P13" s="10"/>
      <c r="Q13" s="10"/>
      <c r="R13" s="10"/>
      <c r="S13" s="10"/>
      <c r="T13" s="10"/>
      <c r="U13" s="10"/>
      <c r="V13" s="10"/>
      <c r="W13" s="10"/>
      <c r="X13" s="10"/>
      <c r="Y13" s="10"/>
      <c r="Z13" s="10"/>
      <c r="AA13" s="10" t="s">
        <v>130</v>
      </c>
      <c r="AB13" s="115">
        <f>D21</f>
        <v>0</v>
      </c>
      <c r="AC13" s="10"/>
      <c r="AD13" s="115">
        <f>F21</f>
        <v>0</v>
      </c>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row>
    <row r="14" spans="1:59" s="86" customFormat="1" ht="13.8">
      <c r="A14" s="419" t="s">
        <v>222</v>
      </c>
      <c r="B14" s="403"/>
      <c r="C14" s="421"/>
      <c r="D14" s="405"/>
      <c r="E14" s="422"/>
      <c r="F14" s="405"/>
      <c r="G14" s="87"/>
      <c r="H14" s="87"/>
      <c r="I14" s="9"/>
      <c r="K14" s="10"/>
      <c r="L14" s="10"/>
      <c r="M14" s="10"/>
      <c r="N14" s="10"/>
      <c r="O14" s="10"/>
      <c r="P14" s="10"/>
      <c r="Q14" s="10"/>
      <c r="R14" s="10"/>
      <c r="S14" s="10"/>
      <c r="T14" s="10"/>
      <c r="U14" s="10"/>
      <c r="V14" s="10"/>
      <c r="W14" s="10"/>
      <c r="X14" s="10"/>
      <c r="Y14" s="10"/>
      <c r="Z14" s="10"/>
      <c r="AA14" s="10" t="s">
        <v>131</v>
      </c>
      <c r="AB14" s="115">
        <f>D22</f>
        <v>0</v>
      </c>
      <c r="AC14" s="10"/>
      <c r="AD14" s="115">
        <f>F22</f>
        <v>0</v>
      </c>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row>
    <row r="15" spans="1:59" s="86" customFormat="1" ht="13.8">
      <c r="A15" s="409" t="s">
        <v>228</v>
      </c>
      <c r="B15" s="410"/>
      <c r="C15" s="404"/>
      <c r="D15" s="412">
        <f>C13-C14</f>
        <v>0</v>
      </c>
      <c r="E15" s="406"/>
      <c r="F15" s="412">
        <f>E13-E14</f>
        <v>0</v>
      </c>
      <c r="G15" s="10"/>
      <c r="H15" s="10"/>
      <c r="I15" s="10"/>
      <c r="J15" s="10"/>
      <c r="K15" s="10"/>
      <c r="L15" s="10"/>
      <c r="M15" s="10"/>
      <c r="N15" s="10"/>
      <c r="O15" s="10"/>
      <c r="P15" s="10"/>
      <c r="Q15" s="10"/>
      <c r="R15" s="10"/>
      <c r="S15" s="10"/>
      <c r="T15" s="10"/>
      <c r="U15" s="10"/>
      <c r="V15" s="10"/>
      <c r="W15" s="10"/>
      <c r="X15" s="10"/>
      <c r="Y15" s="10"/>
      <c r="Z15" s="10"/>
      <c r="AA15" s="10" t="s">
        <v>132</v>
      </c>
      <c r="AB15" s="115">
        <f>G36</f>
        <v>0</v>
      </c>
      <c r="AC15" s="10"/>
      <c r="AD15" s="115">
        <f>J36</f>
        <v>0</v>
      </c>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row>
    <row r="16" spans="1:59" s="86" customFormat="1" ht="14.4">
      <c r="A16" s="423" t="s">
        <v>235</v>
      </c>
      <c r="B16" s="424"/>
      <c r="C16" s="424"/>
      <c r="D16" s="424"/>
      <c r="E16" s="424"/>
      <c r="F16" s="425"/>
      <c r="G16" s="10"/>
      <c r="H16" s="10"/>
      <c r="I16" s="10"/>
      <c r="J16" s="10"/>
      <c r="K16" s="10"/>
      <c r="L16" s="10"/>
      <c r="M16" s="10"/>
      <c r="N16" s="10"/>
      <c r="O16" s="10"/>
      <c r="P16" s="10"/>
      <c r="Q16" s="10"/>
      <c r="R16" s="10"/>
      <c r="S16" s="10"/>
      <c r="T16" s="10"/>
      <c r="U16" s="10"/>
      <c r="V16" s="10"/>
      <c r="W16" s="10"/>
      <c r="X16" s="10"/>
      <c r="Y16" s="10"/>
      <c r="Z16" s="10"/>
      <c r="AA16" s="10" t="s">
        <v>133</v>
      </c>
      <c r="AB16" s="115">
        <f>H36</f>
        <v>0</v>
      </c>
      <c r="AC16" s="10"/>
      <c r="AD16" s="115">
        <f>K36</f>
        <v>0</v>
      </c>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row>
    <row r="17" spans="1:59" s="86" customFormat="1" ht="13.8">
      <c r="A17" s="409" t="s">
        <v>136</v>
      </c>
      <c r="B17" s="410"/>
      <c r="C17" s="426"/>
      <c r="D17" s="412">
        <f>C17</f>
        <v>0</v>
      </c>
      <c r="E17" s="374"/>
      <c r="F17" s="412">
        <f>E17</f>
        <v>0</v>
      </c>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row>
    <row r="18" spans="1:59" s="86" customFormat="1" ht="13.8">
      <c r="A18" s="419" t="s">
        <v>137</v>
      </c>
      <c r="B18" s="403"/>
      <c r="C18" s="420"/>
      <c r="D18" s="405"/>
      <c r="E18" s="306"/>
      <c r="F18" s="405"/>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spans="1:59" s="86" customFormat="1" ht="12.75" customHeight="1">
      <c r="A19" s="419" t="s">
        <v>134</v>
      </c>
      <c r="B19" s="403"/>
      <c r="C19" s="420"/>
      <c r="D19" s="405"/>
      <c r="E19" s="306"/>
      <c r="F19" s="405"/>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row>
    <row r="20" spans="1:59" ht="13.8">
      <c r="A20" s="419" t="s">
        <v>135</v>
      </c>
      <c r="B20" s="403"/>
      <c r="C20" s="420"/>
      <c r="D20" s="405"/>
      <c r="E20" s="306"/>
      <c r="F20" s="405"/>
    </row>
    <row r="21" spans="1:59" ht="13.8">
      <c r="A21" s="427" t="s">
        <v>138</v>
      </c>
      <c r="B21" s="293"/>
      <c r="C21" s="428"/>
      <c r="D21" s="429">
        <f>SUM(C18:C21)</f>
        <v>0</v>
      </c>
      <c r="E21" s="428"/>
      <c r="F21" s="429">
        <f>SUM(E18:E21)</f>
        <v>0</v>
      </c>
    </row>
    <row r="22" spans="1:59" ht="13.8">
      <c r="A22" s="430" t="s">
        <v>229</v>
      </c>
      <c r="B22" s="425"/>
      <c r="C22" s="431"/>
      <c r="D22" s="432">
        <f>SUM(D17:D21)</f>
        <v>0</v>
      </c>
      <c r="E22" s="431"/>
      <c r="F22" s="432">
        <f>SUM(F17:F21)</f>
        <v>0</v>
      </c>
    </row>
    <row r="24" spans="1:59">
      <c r="E24" s="94"/>
      <c r="N24" s="85"/>
      <c r="O24" s="85"/>
      <c r="P24" s="85"/>
      <c r="Q24" s="85"/>
      <c r="R24" s="85"/>
      <c r="S24" s="85"/>
      <c r="T24" s="85"/>
      <c r="U24" s="85"/>
      <c r="V24" s="85"/>
    </row>
    <row r="25" spans="1:59" ht="16.2">
      <c r="A25" s="91" t="s">
        <v>139</v>
      </c>
      <c r="D25" s="95"/>
      <c r="E25" s="94"/>
      <c r="F25" s="94"/>
      <c r="G25" s="94"/>
      <c r="H25" s="94"/>
      <c r="J25" s="8"/>
      <c r="K25" s="8"/>
      <c r="AB25" s="85"/>
      <c r="AC25" s="85"/>
      <c r="AD25" s="85"/>
      <c r="AE25" s="85"/>
    </row>
    <row r="26" spans="1:59">
      <c r="A26" s="96" t="s">
        <v>128</v>
      </c>
      <c r="B26" s="96" t="s">
        <v>127</v>
      </c>
      <c r="C26" s="97" t="s">
        <v>127</v>
      </c>
      <c r="D26" s="98" t="s">
        <v>140</v>
      </c>
      <c r="E26" s="99">
        <f>Algemeen!C12</f>
        <v>2016</v>
      </c>
      <c r="F26" s="100"/>
      <c r="G26" s="101"/>
      <c r="H26" s="101"/>
      <c r="I26" s="99">
        <f>Algemeen!E12</f>
        <v>2015</v>
      </c>
      <c r="J26" s="102"/>
      <c r="K26" s="103"/>
    </row>
    <row r="27" spans="1:59" ht="26.4">
      <c r="A27" s="104"/>
      <c r="B27" s="104" t="s">
        <v>141</v>
      </c>
      <c r="C27" s="105" t="s">
        <v>142</v>
      </c>
      <c r="D27" s="106" t="s">
        <v>143</v>
      </c>
      <c r="E27" s="107" t="s">
        <v>144</v>
      </c>
      <c r="F27" s="108" t="s">
        <v>145</v>
      </c>
      <c r="G27" s="105" t="s">
        <v>146</v>
      </c>
      <c r="H27" s="109" t="s">
        <v>147</v>
      </c>
      <c r="I27" s="107" t="s">
        <v>144</v>
      </c>
      <c r="J27" s="105" t="s">
        <v>146</v>
      </c>
      <c r="K27" s="109" t="s">
        <v>147</v>
      </c>
    </row>
    <row r="28" spans="1:59">
      <c r="A28" s="5"/>
      <c r="B28" s="51"/>
      <c r="C28" s="44"/>
      <c r="D28" s="4"/>
      <c r="E28" s="45"/>
      <c r="F28" s="45"/>
      <c r="G28" s="110" t="str">
        <f t="shared" ref="G28:G35" si="2">IF(ISBLANK($B28),"",IF(AND(E$26-$B28&lt;$D28,E$26&gt;=$B28),($C28*0.9/$D28)-E28,0))</f>
        <v/>
      </c>
      <c r="H28" s="111" t="str">
        <f>IF(ISBLANK($B28),"",IF(AND(E$26-$B28&lt;$D28,E$26&gt;=$B28),$C28-((($C28*0.9)/$D28)*(E$26-$B28+1))-F28,0))</f>
        <v/>
      </c>
      <c r="I28" s="46"/>
      <c r="J28" s="110" t="str">
        <f t="shared" ref="J28:J35" si="3">IF(ISBLANK($B28),"",IF(AND(I$26-$B28&lt;$D28,I$26&gt;=$B28),($C28*0.9/$D28)-I28,0))</f>
        <v/>
      </c>
      <c r="K28" s="111" t="str">
        <f t="shared" ref="K28:K35" si="4">IF(ISBLANK($B28),"",IF(AND(I$26-$B28&lt;$D28,I$26&gt;=$B28),$C28-((($C28*0.9)/$D28)*(I$26-$B28+1))-(F28-I28),0))</f>
        <v/>
      </c>
    </row>
    <row r="29" spans="1:59">
      <c r="A29" s="52"/>
      <c r="B29" s="51"/>
      <c r="C29" s="46"/>
      <c r="D29" s="6"/>
      <c r="E29" s="45"/>
      <c r="F29" s="45"/>
      <c r="G29" s="110" t="str">
        <f t="shared" si="2"/>
        <v/>
      </c>
      <c r="H29" s="111" t="str">
        <f t="shared" ref="H29:H35" si="5">IF(ISBLANK($B29),"",IF(AND(E$26-$B29&lt;$D29,E$26&gt;=$B29),C29-(((C29*0.9)/D29)*(E$26-B29+1))-F29,0))</f>
        <v/>
      </c>
      <c r="I29" s="46"/>
      <c r="J29" s="110" t="str">
        <f t="shared" si="3"/>
        <v/>
      </c>
      <c r="K29" s="111" t="str">
        <f t="shared" si="4"/>
        <v/>
      </c>
    </row>
    <row r="30" spans="1:59">
      <c r="A30" s="5"/>
      <c r="B30" s="51"/>
      <c r="C30" s="46"/>
      <c r="D30" s="6"/>
      <c r="E30" s="45"/>
      <c r="F30" s="45"/>
      <c r="G30" s="110" t="str">
        <f t="shared" si="2"/>
        <v/>
      </c>
      <c r="H30" s="111" t="str">
        <f t="shared" si="5"/>
        <v/>
      </c>
      <c r="I30" s="46"/>
      <c r="J30" s="110" t="str">
        <f t="shared" si="3"/>
        <v/>
      </c>
      <c r="K30" s="111" t="str">
        <f t="shared" si="4"/>
        <v/>
      </c>
    </row>
    <row r="31" spans="1:59">
      <c r="A31" s="5"/>
      <c r="B31" s="51"/>
      <c r="C31" s="46"/>
      <c r="D31" s="6"/>
      <c r="E31" s="45"/>
      <c r="F31" s="45"/>
      <c r="G31" s="110" t="str">
        <f t="shared" si="2"/>
        <v/>
      </c>
      <c r="H31" s="111" t="str">
        <f t="shared" si="5"/>
        <v/>
      </c>
      <c r="I31" s="46"/>
      <c r="J31" s="110" t="str">
        <f t="shared" si="3"/>
        <v/>
      </c>
      <c r="K31" s="111" t="str">
        <f t="shared" si="4"/>
        <v/>
      </c>
      <c r="AA31" s="85"/>
    </row>
    <row r="32" spans="1:59">
      <c r="A32" s="5"/>
      <c r="B32" s="51"/>
      <c r="C32" s="46"/>
      <c r="D32" s="6"/>
      <c r="E32" s="45"/>
      <c r="F32" s="45"/>
      <c r="G32" s="110" t="str">
        <f t="shared" si="2"/>
        <v/>
      </c>
      <c r="H32" s="111" t="str">
        <f t="shared" si="5"/>
        <v/>
      </c>
      <c r="I32" s="46"/>
      <c r="J32" s="110" t="str">
        <f t="shared" si="3"/>
        <v/>
      </c>
      <c r="K32" s="111" t="str">
        <f t="shared" si="4"/>
        <v/>
      </c>
    </row>
    <row r="33" spans="1:61">
      <c r="A33" s="5"/>
      <c r="B33" s="51"/>
      <c r="C33" s="46"/>
      <c r="D33" s="6"/>
      <c r="E33" s="45"/>
      <c r="F33" s="45"/>
      <c r="G33" s="110" t="str">
        <f t="shared" si="2"/>
        <v/>
      </c>
      <c r="H33" s="111" t="str">
        <f t="shared" si="5"/>
        <v/>
      </c>
      <c r="I33" s="46"/>
      <c r="J33" s="110" t="str">
        <f t="shared" si="3"/>
        <v/>
      </c>
      <c r="K33" s="111" t="str">
        <f t="shared" si="4"/>
        <v/>
      </c>
    </row>
    <row r="34" spans="1:61">
      <c r="A34" s="5"/>
      <c r="B34" s="51"/>
      <c r="C34" s="46"/>
      <c r="D34" s="6"/>
      <c r="E34" s="45"/>
      <c r="F34" s="45"/>
      <c r="G34" s="110" t="str">
        <f t="shared" si="2"/>
        <v/>
      </c>
      <c r="H34" s="111" t="str">
        <f t="shared" si="5"/>
        <v/>
      </c>
      <c r="I34" s="46"/>
      <c r="J34" s="110" t="str">
        <f t="shared" si="3"/>
        <v/>
      </c>
      <c r="K34" s="111" t="str">
        <f t="shared" si="4"/>
        <v/>
      </c>
    </row>
    <row r="35" spans="1:61">
      <c r="A35" s="5"/>
      <c r="B35" s="51"/>
      <c r="C35" s="46"/>
      <c r="D35" s="6"/>
      <c r="E35" s="45"/>
      <c r="F35" s="45"/>
      <c r="G35" s="110" t="str">
        <f t="shared" si="2"/>
        <v/>
      </c>
      <c r="H35" s="111" t="str">
        <f t="shared" si="5"/>
        <v/>
      </c>
      <c r="I35" s="46"/>
      <c r="J35" s="110" t="str">
        <f t="shared" si="3"/>
        <v/>
      </c>
      <c r="K35" s="111" t="str">
        <f t="shared" si="4"/>
        <v/>
      </c>
    </row>
    <row r="36" spans="1:61" s="85" customFormat="1">
      <c r="A36" s="47" t="s">
        <v>148</v>
      </c>
      <c r="B36" s="49"/>
      <c r="C36" s="48"/>
      <c r="D36" s="48"/>
      <c r="E36" s="47"/>
      <c r="F36" s="48"/>
      <c r="G36" s="112">
        <f>SUM(G28:G35)</f>
        <v>0</v>
      </c>
      <c r="H36" s="113">
        <f>SUM(H28:H35)</f>
        <v>0</v>
      </c>
      <c r="I36" s="47"/>
      <c r="J36" s="112">
        <f>SUM(J28:J35)</f>
        <v>0</v>
      </c>
      <c r="K36" s="113">
        <f>SUM(K28:K35)</f>
        <v>0</v>
      </c>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c r="A37" s="8"/>
      <c r="B37" s="8"/>
      <c r="C37" s="8"/>
      <c r="D37" s="8"/>
      <c r="E37" s="8"/>
      <c r="F37" s="8"/>
      <c r="G37" s="8"/>
      <c r="H37" s="8"/>
      <c r="I37" s="8"/>
      <c r="J37" s="8"/>
      <c r="K37" s="8"/>
      <c r="L37" s="8"/>
    </row>
    <row r="38" spans="1:61">
      <c r="A38" s="8"/>
      <c r="B38" s="8"/>
      <c r="C38" s="8"/>
      <c r="D38" s="8"/>
      <c r="E38" s="8"/>
      <c r="F38" s="8"/>
      <c r="G38" s="8"/>
      <c r="H38" s="8"/>
      <c r="I38" s="8"/>
      <c r="J38" s="8"/>
      <c r="K38" s="8"/>
      <c r="L38" s="8"/>
    </row>
    <row r="39" spans="1:61">
      <c r="A39" s="8"/>
      <c r="B39" s="8"/>
      <c r="C39" s="8"/>
      <c r="D39" s="8"/>
      <c r="E39" s="8"/>
      <c r="F39" s="8"/>
      <c r="G39" s="8"/>
      <c r="H39" s="8"/>
      <c r="I39" s="8"/>
      <c r="J39" s="8"/>
      <c r="K39" s="8"/>
      <c r="L39" s="8"/>
    </row>
    <row r="40" spans="1:61">
      <c r="A40" s="8"/>
      <c r="B40" s="8"/>
      <c r="C40" s="8"/>
      <c r="D40" s="8"/>
      <c r="E40" s="8"/>
      <c r="F40" s="8"/>
      <c r="G40" s="8"/>
      <c r="H40" s="8"/>
      <c r="I40" s="8"/>
      <c r="J40" s="8"/>
      <c r="K40" s="8"/>
      <c r="L40" s="8"/>
    </row>
  </sheetData>
  <customSheetViews>
    <customSheetView guid="{3B1F5CD2-D599-11D3-83FF-00104BB648BD}" showGridLines="0" fitToPage="1" showRuler="0" topLeftCell="V1">
      <selection activeCell="AA2" sqref="AA2:AB13"/>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oddFooter>&amp;L&amp;D&amp;C&amp;P / &amp;N&amp;R&amp;A</oddFooter>
      </headerFooter>
    </customSheetView>
  </customSheetViews>
  <phoneticPr fontId="0" type="noConversion"/>
  <pageMargins left="0.78740157480314965" right="0.78740157480314965" top="0.98425196850393704" bottom="0.98425196850393704" header="0.51181102362204722" footer="0.51181102362204722"/>
  <pageSetup paperSize="9" scale="84" orientation="landscape" blackAndWhite="1" horizontalDpi="4294967292" r:id="rId2"/>
  <headerFooter alignWithMargins="0">
    <oddFooter>&amp;L&amp;D&amp;C&amp;P / &amp;N&amp;R&amp;A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6" r:id="rId5" name="Button 6">
              <controlPr defaultSize="0" print="0" autoFill="0" autoLine="0" autoPict="0" macro="[0]!home">
                <anchor moveWithCells="1" sizeWithCells="1">
                  <from>
                    <xdr:col>5</xdr:col>
                    <xdr:colOff>198120</xdr:colOff>
                    <xdr:row>40</xdr:row>
                    <xdr:rowOff>68580</xdr:rowOff>
                  </from>
                  <to>
                    <xdr:col>7</xdr:col>
                    <xdr:colOff>152400</xdr:colOff>
                    <xdr:row>42</xdr:row>
                    <xdr:rowOff>152400</xdr:rowOff>
                  </to>
                </anchor>
              </controlPr>
            </control>
          </mc:Choice>
        </mc:AlternateContent>
        <mc:AlternateContent xmlns:mc="http://schemas.openxmlformats.org/markup-compatibility/2006">
          <mc:Choice Requires="x14">
            <control shapeId="5127" r:id="rId6" name="Button 7">
              <controlPr defaultSize="0" print="0" autoFill="0" autoLine="0" autoPict="0" macro="[0]!Rij_invoegen_afschr">
                <anchor moveWithCells="1" sizeWithCells="1">
                  <from>
                    <xdr:col>7</xdr:col>
                    <xdr:colOff>563880</xdr:colOff>
                    <xdr:row>38</xdr:row>
                    <xdr:rowOff>114300</xdr:rowOff>
                  </from>
                  <to>
                    <xdr:col>9</xdr:col>
                    <xdr:colOff>487680</xdr:colOff>
                    <xdr:row>39</xdr:row>
                    <xdr:rowOff>121920</xdr:rowOff>
                  </to>
                </anchor>
              </controlPr>
            </control>
          </mc:Choice>
        </mc:AlternateContent>
        <mc:AlternateContent xmlns:mc="http://schemas.openxmlformats.org/markup-compatibility/2006">
          <mc:Choice Requires="x14">
            <control shapeId="5130" r:id="rId7" name="Button 10">
              <controlPr defaultSize="0" print="0" autoFill="0" autoLine="0" autoPict="0" macro="[0]!Invest_printen">
                <anchor moveWithCells="1" sizeWithCells="1">
                  <from>
                    <xdr:col>1</xdr:col>
                    <xdr:colOff>518160</xdr:colOff>
                    <xdr:row>40</xdr:row>
                    <xdr:rowOff>106680</xdr:rowOff>
                  </from>
                  <to>
                    <xdr:col>3</xdr:col>
                    <xdr:colOff>411480</xdr:colOff>
                    <xdr:row>43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A1:AX411"/>
  <sheetViews>
    <sheetView showGridLines="0" topLeftCell="A43" zoomScaleNormal="100" workbookViewId="0">
      <selection activeCell="B24" sqref="B24"/>
    </sheetView>
  </sheetViews>
  <sheetFormatPr defaultColWidth="9" defaultRowHeight="13.2"/>
  <cols>
    <col min="1" max="1" width="29.5546875" style="43" customWidth="1"/>
    <col min="2" max="2" width="12.5546875" style="26" customWidth="1"/>
    <col min="3" max="3" width="12.88671875" style="58" customWidth="1"/>
    <col min="4" max="4" width="12.5546875" style="26" customWidth="1"/>
    <col min="5" max="5" width="15.6640625" style="58" customWidth="1"/>
    <col min="6" max="6" width="1.109375" style="26" customWidth="1"/>
    <col min="7" max="7" width="5.6640625" style="26" customWidth="1"/>
    <col min="8" max="8" width="10.44140625" style="26" customWidth="1"/>
    <col min="9" max="45" width="9" style="26" customWidth="1"/>
    <col min="46" max="46" width="20.44140625" style="26" customWidth="1"/>
    <col min="47" max="50" width="9.33203125" style="26" customWidth="1"/>
    <col min="51" max="16384" width="9" style="26"/>
  </cols>
  <sheetData>
    <row r="1" spans="1:50" ht="18">
      <c r="A1" s="435" t="s">
        <v>149</v>
      </c>
      <c r="B1" s="53"/>
      <c r="C1" s="54"/>
      <c r="D1" s="53"/>
      <c r="E1" s="55"/>
      <c r="AT1" s="26" t="str">
        <f>Algemeen!A3</f>
        <v/>
      </c>
      <c r="AU1" s="26">
        <f>Algemeen!$B$3</f>
        <v>0</v>
      </c>
      <c r="AW1" s="26">
        <f>Algemeen!$B$3</f>
        <v>0</v>
      </c>
      <c r="AX1"/>
    </row>
    <row r="2" spans="1:50" ht="13.8">
      <c r="A2" s="56"/>
      <c r="B2" s="461">
        <f>Algemeen!$C$12</f>
        <v>2016</v>
      </c>
      <c r="C2" s="462"/>
      <c r="D2" s="461">
        <f>B2-1</f>
        <v>2015</v>
      </c>
      <c r="E2" s="462"/>
      <c r="Z2"/>
      <c r="AT2" s="26" t="str">
        <f>Algemeen!A12</f>
        <v>Boekjaar</v>
      </c>
      <c r="AU2" s="26">
        <f>Algemeen!C12</f>
        <v>2016</v>
      </c>
      <c r="AW2" s="26">
        <f>Algemeen!E12</f>
        <v>2015</v>
      </c>
      <c r="AX2"/>
    </row>
    <row r="3" spans="1:50" ht="13.8">
      <c r="A3" s="438" t="s">
        <v>13</v>
      </c>
      <c r="B3" s="463">
        <f>Algemeen!B8</f>
        <v>0</v>
      </c>
      <c r="C3" s="464"/>
      <c r="D3" s="463"/>
      <c r="E3" s="464"/>
      <c r="Z3"/>
      <c r="AT3" s="26" t="str">
        <f>A18</f>
        <v>Omzet loonbedrijf</v>
      </c>
      <c r="AU3" s="25" t="str">
        <f>B18</f>
        <v/>
      </c>
      <c r="AV3" s="25"/>
      <c r="AW3" s="25" t="str">
        <f t="shared" ref="AW3:AW33" si="0">D18</f>
        <v/>
      </c>
    </row>
    <row r="4" spans="1:50" ht="13.8">
      <c r="A4" s="439" t="s">
        <v>16</v>
      </c>
      <c r="B4" s="465" t="e">
        <f>IF(ISBLANK(Algemeen!B11),"",Algemeen!B11)</f>
        <v>#REF!</v>
      </c>
      <c r="C4" s="466"/>
      <c r="D4" s="465"/>
      <c r="E4" s="466"/>
      <c r="Z4"/>
      <c r="AT4" s="26" t="s">
        <v>150</v>
      </c>
      <c r="AU4" s="25">
        <f t="shared" ref="AU4:AU33" si="1">B19</f>
        <v>0</v>
      </c>
      <c r="AV4" s="25"/>
      <c r="AW4" s="25">
        <f t="shared" si="0"/>
        <v>0</v>
      </c>
    </row>
    <row r="5" spans="1:50" ht="13.8">
      <c r="A5" s="32"/>
      <c r="B5" s="463"/>
      <c r="C5" s="463"/>
      <c r="D5" s="463"/>
      <c r="E5" s="467"/>
      <c r="Z5"/>
      <c r="AT5" s="26" t="str">
        <f t="shared" ref="AT5:AT33" si="2">A20</f>
        <v>Inkoop</v>
      </c>
      <c r="AU5" s="25">
        <f t="shared" si="1"/>
        <v>0</v>
      </c>
      <c r="AV5" s="25"/>
      <c r="AW5" s="25">
        <f t="shared" si="0"/>
        <v>0</v>
      </c>
    </row>
    <row r="6" spans="1:50" ht="18">
      <c r="A6" s="436" t="s">
        <v>151</v>
      </c>
      <c r="B6" s="463"/>
      <c r="C6" s="463"/>
      <c r="D6" s="463"/>
      <c r="E6" s="467"/>
      <c r="F6" s="57"/>
      <c r="Z6"/>
      <c r="AT6" s="26" t="str">
        <f t="shared" si="2"/>
        <v>Bruto marge</v>
      </c>
      <c r="AU6" s="25">
        <f t="shared" si="1"/>
        <v>0</v>
      </c>
      <c r="AV6" s="25"/>
      <c r="AW6" s="25">
        <f t="shared" si="0"/>
        <v>0</v>
      </c>
    </row>
    <row r="7" spans="1:50" ht="13.8">
      <c r="A7" s="440" t="s">
        <v>20</v>
      </c>
      <c r="B7" s="468" t="str">
        <f>Algemeen!C15</f>
        <v/>
      </c>
      <c r="C7" s="469"/>
      <c r="D7" s="468" t="str">
        <f>Algemeen!E15</f>
        <v/>
      </c>
      <c r="E7" s="469"/>
      <c r="F7" s="57"/>
      <c r="Z7"/>
      <c r="AT7" s="26" t="str">
        <f t="shared" si="2"/>
        <v>betaalde arbeid</v>
      </c>
      <c r="AU7" s="25">
        <f t="shared" si="1"/>
        <v>0</v>
      </c>
      <c r="AV7" s="25"/>
      <c r="AW7" s="25">
        <f t="shared" si="0"/>
        <v>0</v>
      </c>
    </row>
    <row r="8" spans="1:50" ht="13.8">
      <c r="A8" s="441" t="s">
        <v>21</v>
      </c>
      <c r="B8" s="470" t="str">
        <f>Algemeen!C16</f>
        <v/>
      </c>
      <c r="C8" s="471"/>
      <c r="D8" s="470" t="str">
        <f>Algemeen!E16</f>
        <v/>
      </c>
      <c r="E8" s="471"/>
      <c r="AT8" s="26" t="str">
        <f t="shared" si="2"/>
        <v>niet betaald ondernemer</v>
      </c>
      <c r="AU8" s="25">
        <f t="shared" si="1"/>
        <v>0</v>
      </c>
      <c r="AV8" s="25"/>
      <c r="AW8" s="25" t="e">
        <f t="shared" si="0"/>
        <v>#REF!</v>
      </c>
    </row>
    <row r="9" spans="1:50" ht="13.8">
      <c r="A9" s="441" t="s">
        <v>22</v>
      </c>
      <c r="B9" s="470" t="str">
        <f>Algemeen!C17</f>
        <v/>
      </c>
      <c r="C9" s="471"/>
      <c r="D9" s="470" t="str">
        <f>Algemeen!E17</f>
        <v/>
      </c>
      <c r="E9" s="471"/>
      <c r="AT9" s="26" t="str">
        <f t="shared" si="2"/>
        <v>niet betaald gezin</v>
      </c>
      <c r="AU9" s="25">
        <f t="shared" si="1"/>
        <v>0</v>
      </c>
      <c r="AV9" s="25"/>
      <c r="AW9" s="25" t="e">
        <f t="shared" si="0"/>
        <v>#REF!</v>
      </c>
    </row>
    <row r="10" spans="1:50" ht="13.8">
      <c r="A10" s="441" t="s">
        <v>23</v>
      </c>
      <c r="B10" s="470" t="str">
        <f>Algemeen!C18</f>
        <v/>
      </c>
      <c r="C10" s="471"/>
      <c r="D10" s="470" t="str">
        <f>Algemeen!E18</f>
        <v/>
      </c>
      <c r="E10" s="471"/>
      <c r="AT10" s="26" t="str">
        <f t="shared" si="2"/>
        <v>Arbeid totaal</v>
      </c>
      <c r="AU10" s="25">
        <f t="shared" si="1"/>
        <v>0</v>
      </c>
      <c r="AV10" s="25"/>
      <c r="AW10" s="25" t="e">
        <f t="shared" si="0"/>
        <v>#REF!</v>
      </c>
    </row>
    <row r="11" spans="1:50" ht="13.8">
      <c r="A11" s="441" t="s">
        <v>24</v>
      </c>
      <c r="B11" s="470" t="str">
        <f>Algemeen!C19</f>
        <v/>
      </c>
      <c r="C11" s="471"/>
      <c r="D11" s="470" t="str">
        <f>Algemeen!E19</f>
        <v/>
      </c>
      <c r="E11" s="471"/>
      <c r="AT11" s="26" t="str">
        <f t="shared" si="2"/>
        <v>afschr. huisv. + overig</v>
      </c>
      <c r="AU11" s="25">
        <f t="shared" si="1"/>
        <v>0</v>
      </c>
      <c r="AV11" s="25"/>
      <c r="AW11" s="25">
        <f t="shared" si="0"/>
        <v>0</v>
      </c>
    </row>
    <row r="12" spans="1:50" ht="13.8">
      <c r="A12" s="441" t="s">
        <v>152</v>
      </c>
      <c r="B12" s="470" t="str">
        <f>Algemeen!C20</f>
        <v/>
      </c>
      <c r="C12" s="471"/>
      <c r="D12" s="470" t="str">
        <f>Algemeen!E20</f>
        <v/>
      </c>
      <c r="E12" s="471"/>
      <c r="AT12" s="26" t="str">
        <f t="shared" si="2"/>
        <v>huisvestingskosten</v>
      </c>
      <c r="AU12" s="25">
        <f t="shared" si="1"/>
        <v>0</v>
      </c>
      <c r="AV12" s="25"/>
      <c r="AW12" s="25">
        <f t="shared" si="0"/>
        <v>0</v>
      </c>
    </row>
    <row r="13" spans="1:50" ht="13.8">
      <c r="A13" s="442" t="s">
        <v>26</v>
      </c>
      <c r="B13" s="472" t="str">
        <f>Algemeen!C21</f>
        <v/>
      </c>
      <c r="C13" s="473"/>
      <c r="D13" s="472" t="str">
        <f>Algemeen!E21</f>
        <v/>
      </c>
      <c r="E13" s="473"/>
      <c r="AT13" s="26" t="str">
        <f t="shared" si="2"/>
        <v>Totaal huisvesting</v>
      </c>
      <c r="AU13" s="25">
        <f t="shared" si="1"/>
        <v>0</v>
      </c>
      <c r="AV13" s="25"/>
      <c r="AW13" s="25">
        <f t="shared" si="0"/>
        <v>0</v>
      </c>
    </row>
    <row r="14" spans="1:50" ht="13.8">
      <c r="A14" s="443" t="s">
        <v>27</v>
      </c>
      <c r="B14" s="474" t="str">
        <f>Algemeen!C22</f>
        <v/>
      </c>
      <c r="C14" s="475"/>
      <c r="D14" s="474" t="str">
        <f>Algemeen!E22</f>
        <v/>
      </c>
      <c r="E14" s="475"/>
      <c r="AT14" s="26" t="str">
        <f t="shared" si="2"/>
        <v>afschrijving</v>
      </c>
      <c r="AU14" s="25">
        <f t="shared" si="1"/>
        <v>0</v>
      </c>
      <c r="AV14" s="25"/>
      <c r="AW14" s="25" t="e">
        <f t="shared" si="0"/>
        <v>#REF!</v>
      </c>
    </row>
    <row r="15" spans="1:50" ht="9" customHeight="1">
      <c r="A15" s="32"/>
      <c r="B15" s="463"/>
      <c r="C15" s="463"/>
      <c r="D15" s="463"/>
      <c r="E15" s="467"/>
      <c r="AT15" s="26" t="str">
        <f t="shared" si="2"/>
        <v>rep. + onderh.</v>
      </c>
      <c r="AU15" s="25">
        <f t="shared" si="1"/>
        <v>0</v>
      </c>
      <c r="AV15" s="25"/>
      <c r="AW15" s="25" t="e">
        <f t="shared" si="0"/>
        <v>#REF!</v>
      </c>
    </row>
    <row r="16" spans="1:50" ht="18">
      <c r="A16" s="436" t="s">
        <v>153</v>
      </c>
      <c r="B16" s="463"/>
      <c r="C16" s="476"/>
      <c r="D16" s="463"/>
      <c r="E16" s="464"/>
      <c r="AT16" s="26" t="str">
        <f t="shared" si="2"/>
        <v>brandstof</v>
      </c>
      <c r="AU16" s="25">
        <f t="shared" si="1"/>
        <v>0</v>
      </c>
      <c r="AV16" s="25"/>
      <c r="AW16" s="25" t="e">
        <f t="shared" si="0"/>
        <v>#REF!</v>
      </c>
    </row>
    <row r="17" spans="1:49" ht="13.8">
      <c r="A17" s="56"/>
      <c r="B17" s="461">
        <f>Algemeen!$C$12</f>
        <v>2016</v>
      </c>
      <c r="C17" s="462"/>
      <c r="D17" s="461">
        <f>B17-1</f>
        <v>2015</v>
      </c>
      <c r="E17" s="462"/>
      <c r="AT17" s="26" t="str">
        <f t="shared" si="2"/>
        <v>assurantiën</v>
      </c>
      <c r="AU17" s="25">
        <f t="shared" si="1"/>
        <v>0</v>
      </c>
      <c r="AV17" s="25"/>
      <c r="AW17" s="25" t="e">
        <f t="shared" si="0"/>
        <v>#REF!</v>
      </c>
    </row>
    <row r="18" spans="1:49" ht="13.8">
      <c r="A18" s="444" t="s">
        <v>79</v>
      </c>
      <c r="B18" s="477" t="str">
        <f>Resultatenrekening!C3</f>
        <v/>
      </c>
      <c r="C18" s="478"/>
      <c r="D18" s="477" t="str">
        <f>Resultatenrekening!E3</f>
        <v/>
      </c>
      <c r="E18" s="478"/>
      <c r="AT18" s="26" t="str">
        <f t="shared" si="2"/>
        <v>huur</v>
      </c>
      <c r="AU18" s="25">
        <f t="shared" si="1"/>
        <v>0</v>
      </c>
      <c r="AV18" s="25"/>
      <c r="AW18" s="25" t="e">
        <f t="shared" si="0"/>
        <v>#REF!</v>
      </c>
    </row>
    <row r="19" spans="1:49" ht="13.8">
      <c r="A19" s="438" t="s">
        <v>154</v>
      </c>
      <c r="B19" s="479">
        <v>0</v>
      </c>
      <c r="C19" s="464"/>
      <c r="D19" s="479">
        <f>Resultatenrekening!D4</f>
        <v>0</v>
      </c>
      <c r="E19" s="464"/>
      <c r="AT19" s="26" t="str">
        <f t="shared" si="2"/>
        <v>overige</v>
      </c>
      <c r="AU19" s="25">
        <f t="shared" si="1"/>
        <v>0</v>
      </c>
      <c r="AV19" s="25"/>
      <c r="AW19" s="25" t="e">
        <f t="shared" si="0"/>
        <v>#REF!</v>
      </c>
    </row>
    <row r="20" spans="1:49" ht="13.8">
      <c r="A20" s="438" t="s">
        <v>155</v>
      </c>
      <c r="B20" s="480">
        <f>Resultatenrekening!C6</f>
        <v>0</v>
      </c>
      <c r="C20" s="481" t="s">
        <v>156</v>
      </c>
      <c r="D20" s="480">
        <f>Resultatenrekening!D5</f>
        <v>0</v>
      </c>
      <c r="E20" s="481" t="s">
        <v>156</v>
      </c>
      <c r="AT20" s="26" t="str">
        <f t="shared" si="2"/>
        <v>Machinekosten tot.</v>
      </c>
      <c r="AU20" s="25">
        <f t="shared" si="1"/>
        <v>0</v>
      </c>
      <c r="AV20" s="25"/>
      <c r="AW20" s="25" t="e">
        <f t="shared" si="0"/>
        <v>#REF!</v>
      </c>
    </row>
    <row r="21" spans="1:49" ht="13.8">
      <c r="A21" s="445" t="s">
        <v>157</v>
      </c>
      <c r="B21" s="482">
        <f>Resultatenrekening!C7</f>
        <v>0</v>
      </c>
      <c r="C21" s="483" t="str">
        <f t="shared" ref="C21:C40" si="3">IF(B$21&lt;1,"",B21/B$21)</f>
        <v/>
      </c>
      <c r="D21" s="482">
        <f>Resultatenrekening!E7</f>
        <v>0</v>
      </c>
      <c r="E21" s="483" t="str">
        <f t="shared" ref="E21:E28" si="4">IF(D$21&lt;1,"",D21/D$21)</f>
        <v/>
      </c>
      <c r="AT21" s="26" t="str">
        <f t="shared" si="2"/>
        <v>Algemene kosten</v>
      </c>
      <c r="AU21" s="25">
        <f t="shared" si="1"/>
        <v>0</v>
      </c>
      <c r="AV21" s="25"/>
      <c r="AW21" s="25">
        <f t="shared" si="0"/>
        <v>0</v>
      </c>
    </row>
    <row r="22" spans="1:49" ht="13.8">
      <c r="A22" s="446" t="s">
        <v>158</v>
      </c>
      <c r="B22" s="484">
        <f>Resultatenrekening!C13</f>
        <v>0</v>
      </c>
      <c r="C22" s="485" t="str">
        <f t="shared" si="3"/>
        <v/>
      </c>
      <c r="D22" s="484">
        <f>Resultatenrekening!E13</f>
        <v>0</v>
      </c>
      <c r="E22" s="485" t="str">
        <f t="shared" si="4"/>
        <v/>
      </c>
      <c r="AT22" s="26" t="str">
        <f t="shared" si="2"/>
        <v>Saldo betaalde rente</v>
      </c>
      <c r="AU22" s="25">
        <f t="shared" si="1"/>
        <v>0</v>
      </c>
      <c r="AV22" s="25"/>
      <c r="AW22" s="25">
        <f t="shared" si="0"/>
        <v>0</v>
      </c>
    </row>
    <row r="23" spans="1:49" ht="13.8">
      <c r="A23" s="446" t="s">
        <v>159</v>
      </c>
      <c r="B23" s="486"/>
      <c r="C23" s="485" t="str">
        <f t="shared" si="3"/>
        <v/>
      </c>
      <c r="D23" s="486" t="e">
        <f>(IF((Algemeen!E39*#REF!+D21*0.02)&gt;(Algemeen!E39*#REF!),Algemeen!E39*#REF!,Algemeen!E39*#REF!+D21*0.02))</f>
        <v>#REF!</v>
      </c>
      <c r="E23" s="485" t="str">
        <f t="shared" si="4"/>
        <v/>
      </c>
      <c r="AT23" s="26" t="str">
        <f t="shared" si="2"/>
        <v>Berekende rente EV</v>
      </c>
      <c r="AU23" s="25">
        <f t="shared" si="1"/>
        <v>0</v>
      </c>
      <c r="AV23" s="25"/>
      <c r="AW23" s="25" t="e">
        <f t="shared" si="0"/>
        <v>#REF!</v>
      </c>
    </row>
    <row r="24" spans="1:49" ht="13.8">
      <c r="A24" s="446" t="s">
        <v>160</v>
      </c>
      <c r="B24" s="487"/>
      <c r="C24" s="485" t="str">
        <f t="shared" si="3"/>
        <v/>
      </c>
      <c r="D24" s="487" t="e">
        <f>Algemeen!E43*#REF!</f>
        <v>#REF!</v>
      </c>
      <c r="E24" s="485" t="str">
        <f t="shared" si="4"/>
        <v/>
      </c>
      <c r="AT24" s="26" t="str">
        <f t="shared" si="2"/>
        <v>Totale rentekosten</v>
      </c>
      <c r="AU24" s="25">
        <f t="shared" si="1"/>
        <v>0</v>
      </c>
      <c r="AV24" s="25"/>
      <c r="AW24" s="25" t="e">
        <f t="shared" si="0"/>
        <v>#REF!</v>
      </c>
    </row>
    <row r="25" spans="1:49" ht="13.8">
      <c r="A25" s="447" t="s">
        <v>161</v>
      </c>
      <c r="B25" s="488">
        <f>SUM(B22:B24)</f>
        <v>0</v>
      </c>
      <c r="C25" s="489" t="str">
        <f t="shared" si="3"/>
        <v/>
      </c>
      <c r="D25" s="488" t="e">
        <f>SUM(D22:D24)</f>
        <v>#REF!</v>
      </c>
      <c r="E25" s="489" t="str">
        <f t="shared" si="4"/>
        <v/>
      </c>
      <c r="AT25" s="26" t="str">
        <f t="shared" si="2"/>
        <v>Totale kosten</v>
      </c>
      <c r="AU25" s="25">
        <f t="shared" si="1"/>
        <v>0</v>
      </c>
      <c r="AV25" s="25"/>
      <c r="AW25" s="25" t="e">
        <f t="shared" si="0"/>
        <v>#REF!</v>
      </c>
    </row>
    <row r="26" spans="1:49" ht="13.8">
      <c r="A26" s="446" t="s">
        <v>162</v>
      </c>
      <c r="B26" s="479">
        <f>SUM(Resultatenrekening!B33:B36)</f>
        <v>0</v>
      </c>
      <c r="C26" s="485" t="str">
        <f t="shared" si="3"/>
        <v/>
      </c>
      <c r="D26" s="479">
        <f>SUM(Resultatenrekening!D33:D36)</f>
        <v>0</v>
      </c>
      <c r="E26" s="485" t="str">
        <f t="shared" si="4"/>
        <v/>
      </c>
      <c r="AT26" s="26" t="str">
        <f t="shared" si="2"/>
        <v>(Bedrijfs)economisch resultaat</v>
      </c>
      <c r="AU26" s="25">
        <f t="shared" si="1"/>
        <v>0</v>
      </c>
      <c r="AV26" s="25"/>
      <c r="AW26" s="25" t="e">
        <f t="shared" si="0"/>
        <v>#REF!</v>
      </c>
    </row>
    <row r="27" spans="1:49" ht="13.8">
      <c r="A27" s="446" t="s">
        <v>163</v>
      </c>
      <c r="B27" s="480">
        <f>Resultatenrekening!C17</f>
        <v>0</v>
      </c>
      <c r="C27" s="485" t="str">
        <f t="shared" si="3"/>
        <v/>
      </c>
      <c r="D27" s="480">
        <f>Resultatenrekening!E17</f>
        <v>0</v>
      </c>
      <c r="E27" s="485" t="str">
        <f t="shared" si="4"/>
        <v/>
      </c>
      <c r="AT27" s="26" t="str">
        <f t="shared" si="2"/>
        <v>Saldo incid. baten en lasten</v>
      </c>
      <c r="AU27" s="25">
        <f t="shared" si="1"/>
        <v>0</v>
      </c>
      <c r="AV27" s="25"/>
      <c r="AW27" s="25">
        <f t="shared" si="0"/>
        <v>0</v>
      </c>
    </row>
    <row r="28" spans="1:49" ht="13.8">
      <c r="A28" s="447" t="s">
        <v>164</v>
      </c>
      <c r="B28" s="488">
        <f>B26+B27</f>
        <v>0</v>
      </c>
      <c r="C28" s="489" t="str">
        <f t="shared" si="3"/>
        <v/>
      </c>
      <c r="D28" s="488">
        <f>D26+D27</f>
        <v>0</v>
      </c>
      <c r="E28" s="489" t="str">
        <f t="shared" si="4"/>
        <v/>
      </c>
      <c r="AT28" s="26" t="str">
        <f t="shared" si="2"/>
        <v>Saldo nevenbedrijf</v>
      </c>
      <c r="AU28" s="25">
        <f t="shared" si="1"/>
        <v>0</v>
      </c>
      <c r="AV28" s="25"/>
      <c r="AW28" s="25">
        <f t="shared" si="0"/>
        <v>0</v>
      </c>
    </row>
    <row r="29" spans="1:49" ht="13.8">
      <c r="A29" s="448" t="s">
        <v>165</v>
      </c>
      <c r="B29" s="479">
        <f>Resultatenrekening!B31</f>
        <v>0</v>
      </c>
      <c r="C29" s="485" t="str">
        <f t="shared" si="3"/>
        <v/>
      </c>
      <c r="D29" s="479" t="e">
        <f>Resultatenrekening!D31+Investeringen!J36+#REF!</f>
        <v>#REF!</v>
      </c>
      <c r="E29" s="485" t="str">
        <f t="shared" ref="E29:E40" si="5">IF(D$21&lt;1,"",D29/D$21)</f>
        <v/>
      </c>
      <c r="AT29" s="26" t="str">
        <f t="shared" si="2"/>
        <v>Overige opbrengsten</v>
      </c>
      <c r="AU29" s="25">
        <f t="shared" si="1"/>
        <v>0</v>
      </c>
      <c r="AV29" s="25"/>
      <c r="AW29" s="25">
        <f t="shared" si="0"/>
        <v>0</v>
      </c>
    </row>
    <row r="30" spans="1:49" ht="13.8">
      <c r="A30" s="330" t="s">
        <v>91</v>
      </c>
      <c r="B30" s="484">
        <f>Resultatenrekening!B18</f>
        <v>0</v>
      </c>
      <c r="C30" s="485" t="str">
        <f t="shared" si="3"/>
        <v/>
      </c>
      <c r="D30" s="484" t="e">
        <f>Resultatenrekening!D18+#REF!</f>
        <v>#REF!</v>
      </c>
      <c r="E30" s="485" t="str">
        <f t="shared" si="5"/>
        <v/>
      </c>
      <c r="AT30" s="26" t="str">
        <f t="shared" si="2"/>
        <v>Resultaat onderneming</v>
      </c>
      <c r="AU30" s="25">
        <f t="shared" si="1"/>
        <v>0</v>
      </c>
      <c r="AV30" s="25"/>
      <c r="AW30" s="25" t="e">
        <f t="shared" si="0"/>
        <v>#REF!</v>
      </c>
    </row>
    <row r="31" spans="1:49" ht="13.8">
      <c r="A31" s="330" t="s">
        <v>92</v>
      </c>
      <c r="B31" s="486">
        <f>Resultatenrekening!B19</f>
        <v>0</v>
      </c>
      <c r="C31" s="485" t="str">
        <f t="shared" si="3"/>
        <v/>
      </c>
      <c r="D31" s="486" t="e">
        <f>Resultatenrekening!D19+#REF!</f>
        <v>#REF!</v>
      </c>
      <c r="E31" s="485" t="str">
        <f t="shared" si="5"/>
        <v/>
      </c>
      <c r="AT31" s="26" t="str">
        <f t="shared" si="2"/>
        <v>- corr. afschrijvingen</v>
      </c>
      <c r="AU31" s="25">
        <f t="shared" si="1"/>
        <v>0</v>
      </c>
      <c r="AV31" s="25"/>
      <c r="AW31" s="25">
        <f t="shared" si="0"/>
        <v>0</v>
      </c>
    </row>
    <row r="32" spans="1:49" ht="13.8">
      <c r="A32" s="330" t="s">
        <v>166</v>
      </c>
      <c r="B32" s="479">
        <f>Resultatenrekening!B20</f>
        <v>0</v>
      </c>
      <c r="C32" s="485" t="str">
        <f t="shared" si="3"/>
        <v/>
      </c>
      <c r="D32" s="479" t="e">
        <f>Resultatenrekening!D20+#REF!</f>
        <v>#REF!</v>
      </c>
      <c r="E32" s="485" t="str">
        <f t="shared" si="5"/>
        <v/>
      </c>
      <c r="AT32" s="26" t="str">
        <f t="shared" si="2"/>
        <v>- berekende kosten</v>
      </c>
      <c r="AU32" s="25">
        <f t="shared" si="1"/>
        <v>0</v>
      </c>
      <c r="AV32" s="25"/>
      <c r="AW32" s="25" t="e">
        <f t="shared" si="0"/>
        <v>#REF!</v>
      </c>
    </row>
    <row r="33" spans="1:50" ht="13.8">
      <c r="A33" s="330" t="s">
        <v>94</v>
      </c>
      <c r="B33" s="479">
        <v>0</v>
      </c>
      <c r="C33" s="485" t="str">
        <f t="shared" si="3"/>
        <v/>
      </c>
      <c r="D33" s="479" t="e">
        <f>Resultatenrekening!D21+#REF!</f>
        <v>#REF!</v>
      </c>
      <c r="E33" s="485" t="str">
        <f t="shared" si="5"/>
        <v/>
      </c>
      <c r="AT33" s="26" t="str">
        <f t="shared" si="2"/>
        <v>Resultaat jaarrekening (excl.VPB bij BV, NV of coöp.)</v>
      </c>
      <c r="AU33" s="25">
        <f t="shared" si="1"/>
        <v>0</v>
      </c>
      <c r="AV33" s="25"/>
      <c r="AW33" s="25" t="e">
        <f t="shared" si="0"/>
        <v>#REF!</v>
      </c>
    </row>
    <row r="34" spans="1:50" ht="13.8">
      <c r="A34" s="330" t="s">
        <v>59</v>
      </c>
      <c r="B34" s="480">
        <v>0</v>
      </c>
      <c r="C34" s="485" t="str">
        <f t="shared" si="3"/>
        <v/>
      </c>
      <c r="D34" s="480" t="e">
        <f>Resultatenrekening!D22+#REF!</f>
        <v>#REF!</v>
      </c>
      <c r="E34" s="485" t="str">
        <f t="shared" si="5"/>
        <v/>
      </c>
      <c r="AT34" s="26" t="str">
        <f t="shared" ref="AT34:AT52" si="6">CONCATENATE("% BM ",A22)</f>
        <v>% BM betaalde arbeid</v>
      </c>
      <c r="AU34" s="58" t="str">
        <f t="shared" ref="AU34:AU52" si="7">C22</f>
        <v/>
      </c>
      <c r="AV34"/>
      <c r="AW34" s="58" t="str">
        <f t="shared" ref="AW34:AW52" si="8">E22</f>
        <v/>
      </c>
      <c r="AX34" s="25"/>
    </row>
    <row r="35" spans="1:50" ht="13.8">
      <c r="A35" s="449" t="s">
        <v>95</v>
      </c>
      <c r="B35" s="488">
        <f>SUM(B29:B34)</f>
        <v>0</v>
      </c>
      <c r="C35" s="489" t="str">
        <f t="shared" si="3"/>
        <v/>
      </c>
      <c r="D35" s="488" t="e">
        <f>SUM(D29:D34)</f>
        <v>#REF!</v>
      </c>
      <c r="E35" s="489" t="str">
        <f t="shared" si="5"/>
        <v/>
      </c>
      <c r="AT35" s="26" t="str">
        <f t="shared" si="6"/>
        <v>% BM niet betaald ondernemer</v>
      </c>
      <c r="AU35" s="58" t="str">
        <f t="shared" si="7"/>
        <v/>
      </c>
      <c r="AV35"/>
      <c r="AW35" s="58" t="str">
        <f t="shared" si="8"/>
        <v/>
      </c>
      <c r="AX35" s="25"/>
    </row>
    <row r="36" spans="1:50" ht="13.8">
      <c r="A36" s="450" t="s">
        <v>167</v>
      </c>
      <c r="B36" s="488">
        <f>Resultatenrekening!C43</f>
        <v>0</v>
      </c>
      <c r="C36" s="489" t="str">
        <f t="shared" si="3"/>
        <v/>
      </c>
      <c r="D36" s="488">
        <f>Resultatenrekening!E43</f>
        <v>0</v>
      </c>
      <c r="E36" s="489" t="str">
        <f t="shared" si="5"/>
        <v/>
      </c>
      <c r="AT36" s="26" t="str">
        <f t="shared" si="6"/>
        <v>% BM niet betaald gezin</v>
      </c>
      <c r="AU36" s="58" t="str">
        <f t="shared" si="7"/>
        <v/>
      </c>
      <c r="AV36"/>
      <c r="AW36" s="58" t="str">
        <f t="shared" si="8"/>
        <v/>
      </c>
      <c r="AX36" s="25"/>
    </row>
    <row r="37" spans="1:50" ht="13.8">
      <c r="A37" s="438" t="s">
        <v>168</v>
      </c>
      <c r="B37" s="484">
        <f>Resultatenrekening!C48</f>
        <v>0</v>
      </c>
      <c r="C37" s="485" t="str">
        <f t="shared" si="3"/>
        <v/>
      </c>
      <c r="D37" s="484">
        <f>Resultatenrekening!E48</f>
        <v>0</v>
      </c>
      <c r="E37" s="485" t="str">
        <f t="shared" si="5"/>
        <v/>
      </c>
      <c r="AT37" s="26" t="str">
        <f t="shared" si="6"/>
        <v>% BM Arbeid totaal</v>
      </c>
      <c r="AU37" s="58" t="str">
        <f t="shared" si="7"/>
        <v/>
      </c>
      <c r="AV37"/>
      <c r="AW37" s="58" t="str">
        <f t="shared" si="8"/>
        <v/>
      </c>
      <c r="AX37" s="25"/>
    </row>
    <row r="38" spans="1:50" ht="13.8">
      <c r="A38" s="438" t="s">
        <v>339</v>
      </c>
      <c r="B38" s="490">
        <f>B39-B37</f>
        <v>0</v>
      </c>
      <c r="C38" s="485" t="str">
        <f t="shared" si="3"/>
        <v/>
      </c>
      <c r="D38" s="490" t="e">
        <f>IF(((Balans!D26+Balans!D27+Balans!F26+Balans!F27)/2)&lt;0,0,((Balans!D26+Balans!D27+Balans!F26+Balans!F27)/2)*#REF!)</f>
        <v>#REF!</v>
      </c>
      <c r="E38" s="485" t="str">
        <f t="shared" si="5"/>
        <v/>
      </c>
      <c r="AT38" s="26" t="str">
        <f t="shared" si="6"/>
        <v>% BM afschr. huisv. + overig</v>
      </c>
      <c r="AU38" s="58" t="str">
        <f t="shared" si="7"/>
        <v/>
      </c>
      <c r="AV38"/>
      <c r="AW38" s="58" t="str">
        <f t="shared" si="8"/>
        <v/>
      </c>
      <c r="AX38" s="25"/>
    </row>
    <row r="39" spans="1:50" ht="13.8">
      <c r="A39" s="438" t="s">
        <v>170</v>
      </c>
      <c r="B39" s="488">
        <f>'cultuur en bouwkavels'!F36+'gebouwen en vaste installaties'!I29+'werktuigen en inventaris'!G33</f>
        <v>0</v>
      </c>
      <c r="C39" s="485" t="str">
        <f t="shared" si="3"/>
        <v/>
      </c>
      <c r="D39" s="488" t="e">
        <f>D37+D38</f>
        <v>#REF!</v>
      </c>
      <c r="E39" s="485" t="str">
        <f t="shared" si="5"/>
        <v/>
      </c>
      <c r="AT39" s="26" t="str">
        <f t="shared" si="6"/>
        <v>% BM huisvestingskosten</v>
      </c>
      <c r="AU39" s="58" t="str">
        <f t="shared" si="7"/>
        <v/>
      </c>
      <c r="AV39"/>
      <c r="AW39" s="58" t="str">
        <f t="shared" si="8"/>
        <v/>
      </c>
      <c r="AX39" s="25"/>
    </row>
    <row r="40" spans="1:50" ht="13.8">
      <c r="A40" s="451" t="s">
        <v>171</v>
      </c>
      <c r="B40" s="491">
        <f>B25+B28+B35+B36+B39</f>
        <v>0</v>
      </c>
      <c r="C40" s="492" t="str">
        <f t="shared" si="3"/>
        <v/>
      </c>
      <c r="D40" s="491" t="e">
        <f>D25+D28+D35+D36+D39</f>
        <v>#REF!</v>
      </c>
      <c r="E40" s="492" t="str">
        <f t="shared" si="5"/>
        <v/>
      </c>
      <c r="AT40" s="26" t="str">
        <f t="shared" si="6"/>
        <v>% BM Totaal huisvesting</v>
      </c>
      <c r="AU40" s="58" t="str">
        <f t="shared" si="7"/>
        <v/>
      </c>
      <c r="AV40"/>
      <c r="AW40" s="58" t="str">
        <f t="shared" si="8"/>
        <v/>
      </c>
      <c r="AX40" s="25"/>
    </row>
    <row r="41" spans="1:50" ht="13.8">
      <c r="A41" s="452" t="s">
        <v>214</v>
      </c>
      <c r="B41" s="482">
        <f>B21-B40</f>
        <v>0</v>
      </c>
      <c r="C41" s="493"/>
      <c r="D41" s="482" t="e">
        <f>D21-D40</f>
        <v>#REF!</v>
      </c>
      <c r="E41" s="493"/>
      <c r="AT41" s="26" t="str">
        <f t="shared" si="6"/>
        <v>% BM afschrijving</v>
      </c>
      <c r="AU41" s="58" t="str">
        <f t="shared" si="7"/>
        <v/>
      </c>
      <c r="AV41"/>
      <c r="AW41" s="58" t="str">
        <f t="shared" si="8"/>
        <v/>
      </c>
      <c r="AX41" s="25"/>
    </row>
    <row r="42" spans="1:50" ht="13.8">
      <c r="A42" s="444" t="s">
        <v>233</v>
      </c>
      <c r="B42" s="477">
        <f>Resultatenrekening!C53</f>
        <v>0</v>
      </c>
      <c r="C42" s="478"/>
      <c r="D42" s="477">
        <f>Resultatenrekening!E53</f>
        <v>0</v>
      </c>
      <c r="E42" s="478"/>
      <c r="AT42" s="26" t="str">
        <f t="shared" si="6"/>
        <v>% BM rep. + onderh.</v>
      </c>
      <c r="AU42" s="58" t="str">
        <f t="shared" si="7"/>
        <v/>
      </c>
      <c r="AV42"/>
      <c r="AW42" s="58" t="str">
        <f t="shared" si="8"/>
        <v/>
      </c>
      <c r="AX42" s="25"/>
    </row>
    <row r="43" spans="1:50" ht="13.8">
      <c r="A43" s="445" t="s">
        <v>125</v>
      </c>
      <c r="B43" s="482">
        <f>Resultatenrekening!C57</f>
        <v>0</v>
      </c>
      <c r="C43" s="466"/>
      <c r="D43" s="482">
        <f>Resultatenrekening!E57</f>
        <v>0</v>
      </c>
      <c r="E43" s="466"/>
      <c r="AT43" s="26" t="str">
        <f t="shared" si="6"/>
        <v>% BM brandstof</v>
      </c>
      <c r="AU43" s="58" t="str">
        <f t="shared" si="7"/>
        <v/>
      </c>
      <c r="AV43"/>
      <c r="AW43" s="58" t="str">
        <f t="shared" si="8"/>
        <v/>
      </c>
      <c r="AX43" s="25"/>
    </row>
    <row r="44" spans="1:50" ht="13.8">
      <c r="A44" s="447" t="s">
        <v>172</v>
      </c>
      <c r="B44" s="494">
        <f>Resultatenrekening!B8</f>
        <v>0</v>
      </c>
      <c r="C44" s="495"/>
      <c r="D44" s="494">
        <f>Resultatenrekening!D8</f>
        <v>0</v>
      </c>
      <c r="E44" s="495"/>
      <c r="AT44" s="26" t="str">
        <f t="shared" si="6"/>
        <v>% BM assurantiën</v>
      </c>
      <c r="AU44" s="58" t="str">
        <f t="shared" si="7"/>
        <v/>
      </c>
      <c r="AV44"/>
      <c r="AW44" s="58" t="str">
        <f t="shared" si="8"/>
        <v/>
      </c>
      <c r="AX44" s="25"/>
    </row>
    <row r="45" spans="1:50" ht="13.8">
      <c r="A45" s="453" t="s">
        <v>173</v>
      </c>
      <c r="B45" s="496">
        <f>SUM(B41:B44)</f>
        <v>0</v>
      </c>
      <c r="C45" s="495"/>
      <c r="D45" s="496" t="e">
        <f>SUM(D41:D44)</f>
        <v>#REF!</v>
      </c>
      <c r="E45" s="495"/>
      <c r="AT45" s="26" t="str">
        <f t="shared" si="6"/>
        <v>% BM huur</v>
      </c>
      <c r="AU45" s="58" t="str">
        <f t="shared" si="7"/>
        <v/>
      </c>
      <c r="AV45"/>
      <c r="AW45" s="58" t="str">
        <f t="shared" si="8"/>
        <v/>
      </c>
      <c r="AX45" s="25"/>
    </row>
    <row r="46" spans="1:50" ht="13.8">
      <c r="A46" s="454" t="s">
        <v>174</v>
      </c>
      <c r="B46" s="479">
        <f>Investeringen!G36</f>
        <v>0</v>
      </c>
      <c r="C46" s="464"/>
      <c r="D46" s="479">
        <f>Investeringen!J36</f>
        <v>0</v>
      </c>
      <c r="E46" s="464"/>
      <c r="AT46" s="26" t="str">
        <f t="shared" si="6"/>
        <v>% BM overige</v>
      </c>
      <c r="AU46" s="58" t="str">
        <f t="shared" si="7"/>
        <v/>
      </c>
      <c r="AV46"/>
      <c r="AW46" s="58" t="str">
        <f t="shared" si="8"/>
        <v/>
      </c>
      <c r="AX46" s="25"/>
    </row>
    <row r="47" spans="1:50" ht="13.8">
      <c r="A47" s="454" t="s">
        <v>175</v>
      </c>
      <c r="B47" s="479">
        <f>B38+B23+B24</f>
        <v>0</v>
      </c>
      <c r="C47" s="464"/>
      <c r="D47" s="479" t="e">
        <f>D38+D23+D24</f>
        <v>#REF!</v>
      </c>
      <c r="E47" s="464"/>
      <c r="AT47" s="26" t="str">
        <f t="shared" si="6"/>
        <v>% BM Machinekosten tot.</v>
      </c>
      <c r="AU47" s="58" t="str">
        <f t="shared" si="7"/>
        <v/>
      </c>
      <c r="AV47"/>
      <c r="AW47" s="58" t="str">
        <f t="shared" si="8"/>
        <v/>
      </c>
      <c r="AX47" s="25"/>
    </row>
    <row r="48" spans="1:50" ht="27.6">
      <c r="A48" s="455" t="s">
        <v>215</v>
      </c>
      <c r="B48" s="497">
        <f>B45+B46+B47</f>
        <v>0</v>
      </c>
      <c r="C48" s="498"/>
      <c r="D48" s="497" t="e">
        <f>D45+D46+D47</f>
        <v>#REF!</v>
      </c>
      <c r="E48" s="498"/>
      <c r="AT48" s="26" t="str">
        <f t="shared" si="6"/>
        <v>% BM Algemene kosten</v>
      </c>
      <c r="AU48" s="58" t="str">
        <f t="shared" si="7"/>
        <v/>
      </c>
      <c r="AV48"/>
      <c r="AW48" s="58" t="str">
        <f t="shared" si="8"/>
        <v/>
      </c>
      <c r="AX48" s="25"/>
    </row>
    <row r="49" spans="1:50" ht="13.8">
      <c r="B49" s="499"/>
      <c r="C49" s="500"/>
      <c r="D49" s="499"/>
      <c r="E49" s="500"/>
      <c r="AT49" s="26" t="str">
        <f t="shared" si="6"/>
        <v>% BM Saldo betaalde rente</v>
      </c>
      <c r="AU49" s="58" t="str">
        <f t="shared" si="7"/>
        <v/>
      </c>
      <c r="AV49"/>
      <c r="AW49" s="58" t="str">
        <f t="shared" si="8"/>
        <v/>
      </c>
      <c r="AX49" s="25"/>
    </row>
    <row r="50" spans="1:50" ht="18">
      <c r="A50" s="437" t="s">
        <v>176</v>
      </c>
      <c r="B50" s="499"/>
      <c r="C50" s="500"/>
      <c r="D50" s="499"/>
      <c r="E50" s="500"/>
      <c r="AT50" s="26" t="str">
        <f t="shared" si="6"/>
        <v>% BM Berekende rente EV</v>
      </c>
      <c r="AU50" s="58" t="str">
        <f t="shared" si="7"/>
        <v/>
      </c>
      <c r="AV50"/>
      <c r="AW50" s="58" t="str">
        <f t="shared" si="8"/>
        <v/>
      </c>
      <c r="AX50" s="25"/>
    </row>
    <row r="51" spans="1:50" ht="15" customHeight="1">
      <c r="A51" s="56"/>
      <c r="B51" s="461">
        <f>Algemeen!$C$12</f>
        <v>2016</v>
      </c>
      <c r="C51" s="462"/>
      <c r="D51" s="461">
        <f>B51-1</f>
        <v>2015</v>
      </c>
      <c r="E51" s="462"/>
      <c r="Z51" s="66"/>
      <c r="AT51" s="26" t="str">
        <f t="shared" si="6"/>
        <v>% BM Totale rentekosten</v>
      </c>
      <c r="AU51" s="58" t="str">
        <f t="shared" si="7"/>
        <v/>
      </c>
      <c r="AV51"/>
      <c r="AW51" s="58" t="str">
        <f t="shared" si="8"/>
        <v/>
      </c>
      <c r="AX51" s="25"/>
    </row>
    <row r="52" spans="1:50" ht="13.8">
      <c r="A52" s="456" t="s">
        <v>177</v>
      </c>
      <c r="B52" s="501">
        <f>Algemeen!C39+Algemeen!C43+Algemeen!C58</f>
        <v>0</v>
      </c>
      <c r="C52" s="478"/>
      <c r="D52" s="501">
        <f>Algemeen!E39+Algemeen!E43+Algemeen!E58</f>
        <v>0</v>
      </c>
      <c r="E52" s="478"/>
      <c r="AT52" s="26" t="str">
        <f t="shared" si="6"/>
        <v>% BM Totale kosten</v>
      </c>
      <c r="AU52" s="58" t="str">
        <f t="shared" si="7"/>
        <v/>
      </c>
      <c r="AV52"/>
      <c r="AW52" s="58" t="str">
        <f t="shared" si="8"/>
        <v/>
      </c>
      <c r="AX52" s="25"/>
    </row>
    <row r="53" spans="1:50" ht="13.8">
      <c r="A53" s="457" t="s">
        <v>178</v>
      </c>
      <c r="B53" s="502" t="e">
        <f>B25/#REF!</f>
        <v>#REF!</v>
      </c>
      <c r="C53" s="464"/>
      <c r="D53" s="502" t="e">
        <f>D25/#REF!</f>
        <v>#REF!</v>
      </c>
      <c r="E53" s="464"/>
      <c r="AT53" s="26" t="str">
        <f t="shared" ref="AT53:AU56" si="9">A52</f>
        <v>Aantal f.t.e</v>
      </c>
      <c r="AU53" s="72">
        <f t="shared" si="9"/>
        <v>0</v>
      </c>
      <c r="AV53" s="72"/>
      <c r="AW53" s="72">
        <f>D52</f>
        <v>0</v>
      </c>
    </row>
    <row r="54" spans="1:50" ht="13.8">
      <c r="A54" s="457" t="s">
        <v>179</v>
      </c>
      <c r="B54" s="503" t="str">
        <f>IF(B$52&lt;0.1,"",B$21/B$52)</f>
        <v/>
      </c>
      <c r="C54" s="464"/>
      <c r="D54" s="503" t="str">
        <f>IF(D$52&lt;0.1,"",D$21/D$52)</f>
        <v/>
      </c>
      <c r="E54" s="464"/>
      <c r="AT54" s="26" t="str">
        <f t="shared" si="9"/>
        <v>Aantal v.a.k.</v>
      </c>
      <c r="AU54" s="72" t="e">
        <f t="shared" si="9"/>
        <v>#REF!</v>
      </c>
      <c r="AV54" s="72"/>
      <c r="AW54" s="72" t="e">
        <f>D53</f>
        <v>#REF!</v>
      </c>
    </row>
    <row r="55" spans="1:50" ht="13.8">
      <c r="A55" s="457" t="s">
        <v>180</v>
      </c>
      <c r="B55" s="503" t="str">
        <f>IF(Algemeen!C58=0,"",B22/Algemeen!C58)</f>
        <v/>
      </c>
      <c r="C55" s="464"/>
      <c r="D55" s="503" t="str">
        <f>IF(Algemeen!E58=0,"",D22/Algemeen!E58)</f>
        <v/>
      </c>
      <c r="E55" s="464"/>
      <c r="G55" s="59"/>
      <c r="H55" s="59"/>
      <c r="I55" s="59"/>
      <c r="J55" s="59"/>
      <c r="K55" s="59"/>
      <c r="L55" s="59"/>
      <c r="M55" s="59"/>
      <c r="N55" s="59"/>
      <c r="O55" s="59"/>
      <c r="AT55" s="26" t="str">
        <f t="shared" si="9"/>
        <v>Bruto marge / f.t.e.</v>
      </c>
      <c r="AU55" s="25" t="str">
        <f t="shared" si="9"/>
        <v/>
      </c>
      <c r="AV55" s="25"/>
      <c r="AW55" s="25" t="str">
        <f>D54</f>
        <v/>
      </c>
    </row>
    <row r="56" spans="1:50" ht="13.8">
      <c r="A56" s="457"/>
      <c r="B56" s="504" t="s">
        <v>181</v>
      </c>
      <c r="C56" s="505" t="s">
        <v>19</v>
      </c>
      <c r="D56" s="504" t="s">
        <v>181</v>
      </c>
      <c r="E56" s="505" t="s">
        <v>19</v>
      </c>
      <c r="G56" s="59"/>
      <c r="AT56" s="26" t="str">
        <f t="shared" si="9"/>
        <v>Bet. arb. kosten / bet. f.t.e.</v>
      </c>
      <c r="AU56" s="73" t="str">
        <f t="shared" si="9"/>
        <v/>
      </c>
      <c r="AV56" s="73"/>
      <c r="AW56" s="73" t="str">
        <f>D55</f>
        <v/>
      </c>
    </row>
    <row r="57" spans="1:50" ht="13.8">
      <c r="A57" s="457" t="s">
        <v>182</v>
      </c>
      <c r="B57" s="506">
        <f>IF(AND(Algemeen!C48="",Algemeen!C43=0,Algemeen!C39=0),0,Algemeen!C48+Algemeen!C43+Algemeen!C39)</f>
        <v>0</v>
      </c>
      <c r="C57" s="464" t="str">
        <f>IF(B$52&gt;0,B57/B$52, "")</f>
        <v/>
      </c>
      <c r="D57" s="506">
        <f>IF(AND(Algemeen!E48="",Algemeen!E43=0,Algemeen!E39=0),0,Algemeen!E48+Algemeen!E43+Algemeen!E39)</f>
        <v>0</v>
      </c>
      <c r="E57" s="464" t="str">
        <f>IF(D$52&gt;0,D57/D$52, "")</f>
        <v/>
      </c>
      <c r="G57" s="59"/>
      <c r="AT57" s="26" t="str">
        <f t="shared" ref="AT57:AU60" si="10">A57</f>
        <v>f.t.e. ondernemer en vast</v>
      </c>
      <c r="AU57" s="73">
        <f t="shared" si="10"/>
        <v>0</v>
      </c>
      <c r="AV57" s="73"/>
      <c r="AW57" s="73">
        <f>D57</f>
        <v>0</v>
      </c>
    </row>
    <row r="58" spans="1:50" ht="13.8">
      <c r="A58" s="457" t="s">
        <v>183</v>
      </c>
      <c r="B58" s="506">
        <f>IF(Algemeen!C49="",0,Algemeen!C49)</f>
        <v>0</v>
      </c>
      <c r="C58" s="464" t="str">
        <f>IF(B$52&gt;0,B58/B$52, "")</f>
        <v/>
      </c>
      <c r="D58" s="506">
        <f>IF(Algemeen!E49="",0,Algemeen!E49)</f>
        <v>0</v>
      </c>
      <c r="E58" s="464" t="str">
        <f>IF(D$52&gt;0,D58/D$52, "")</f>
        <v/>
      </c>
      <c r="G58" s="59"/>
      <c r="AT58" s="26" t="str">
        <f t="shared" si="10"/>
        <v>f.t.e. vast met overbr.</v>
      </c>
      <c r="AU58" s="73">
        <f t="shared" si="10"/>
        <v>0</v>
      </c>
      <c r="AV58" s="73"/>
      <c r="AW58" s="73">
        <f>D58</f>
        <v>0</v>
      </c>
    </row>
    <row r="59" spans="1:50" ht="13.8">
      <c r="A59" s="457" t="s">
        <v>184</v>
      </c>
      <c r="B59" s="506">
        <f>IF(Algemeen!C50="",0,Algemeen!C50)</f>
        <v>0</v>
      </c>
      <c r="C59" s="464" t="str">
        <f>IF(B$52&gt;0,B59/B$52, "")</f>
        <v/>
      </c>
      <c r="D59" s="506">
        <f>IF(Algemeen!E50="",0,Algemeen!E50)</f>
        <v>0</v>
      </c>
      <c r="E59" s="464" t="str">
        <f>IF(D$52&gt;0,D59/D$52, "")</f>
        <v/>
      </c>
      <c r="G59" s="59"/>
      <c r="AT59" s="26" t="str">
        <f t="shared" si="10"/>
        <v>f.t.e. los dienstverband</v>
      </c>
      <c r="AU59" s="73">
        <f t="shared" si="10"/>
        <v>0</v>
      </c>
      <c r="AV59" s="73"/>
      <c r="AW59" s="73">
        <f>D59</f>
        <v>0</v>
      </c>
    </row>
    <row r="60" spans="1:50" ht="13.8">
      <c r="A60" s="458" t="s">
        <v>185</v>
      </c>
      <c r="B60" s="507">
        <f>IF(Algemeen!C52="",0,Algemeen!C52)</f>
        <v>0</v>
      </c>
      <c r="C60" s="466" t="str">
        <f>IF(B$52&gt;0,B60/B$52, "")</f>
        <v/>
      </c>
      <c r="D60" s="507">
        <f>IF(Algemeen!E52="",0,Algemeen!E52)</f>
        <v>0</v>
      </c>
      <c r="E60" s="466" t="str">
        <f>IF(D$52&gt;0,D60/D$52, "")</f>
        <v/>
      </c>
      <c r="G60" s="59"/>
      <c r="AT60" s="26" t="str">
        <f t="shared" si="10"/>
        <v>f.t.e. oproepkrachten</v>
      </c>
      <c r="AU60" s="73">
        <f t="shared" si="10"/>
        <v>0</v>
      </c>
      <c r="AV60" s="73"/>
      <c r="AW60" s="73">
        <f>D60</f>
        <v>0</v>
      </c>
    </row>
    <row r="61" spans="1:50" ht="9" customHeight="1">
      <c r="A61" s="17"/>
      <c r="B61" s="463"/>
      <c r="C61" s="476"/>
      <c r="D61" s="463"/>
      <c r="E61" s="476"/>
      <c r="G61" s="59"/>
      <c r="AT61" s="26" t="str">
        <f>CONCATENATE("%  ",A57)</f>
        <v>%  f.t.e. ondernemer en vast</v>
      </c>
      <c r="AU61" s="70" t="str">
        <f>C57</f>
        <v/>
      </c>
      <c r="AW61" s="70" t="str">
        <f>E57</f>
        <v/>
      </c>
      <c r="AX61" s="67"/>
    </row>
    <row r="62" spans="1:50" ht="18">
      <c r="A62" s="437" t="s">
        <v>186</v>
      </c>
      <c r="B62" s="499"/>
      <c r="C62" s="499"/>
      <c r="D62" s="499"/>
      <c r="E62" s="499"/>
      <c r="G62" s="59"/>
      <c r="AT62" s="26" t="str">
        <f>CONCATENATE("%  ",A58)</f>
        <v>%  f.t.e. vast met overbr.</v>
      </c>
      <c r="AU62" s="70" t="str">
        <f>C58</f>
        <v/>
      </c>
      <c r="AW62" s="70" t="str">
        <f>E58</f>
        <v/>
      </c>
    </row>
    <row r="63" spans="1:50" ht="15" customHeight="1">
      <c r="A63" s="56"/>
      <c r="B63" s="461">
        <f>Algemeen!C12</f>
        <v>2016</v>
      </c>
      <c r="C63" s="462"/>
      <c r="D63" s="461">
        <f>Algemeen!E12</f>
        <v>2015</v>
      </c>
      <c r="E63" s="462"/>
      <c r="Z63" s="66"/>
      <c r="AT63" s="26" t="str">
        <f>CONCATENATE("%  ",A59)</f>
        <v>%  f.t.e. los dienstverband</v>
      </c>
      <c r="AU63" s="70" t="str">
        <f>C59</f>
        <v/>
      </c>
      <c r="AW63" s="70" t="str">
        <f>E59</f>
        <v/>
      </c>
    </row>
    <row r="64" spans="1:50" ht="13.8">
      <c r="A64" s="253" t="s">
        <v>187</v>
      </c>
      <c r="B64" s="508">
        <f>Balans!C13+Investeringen!H36</f>
        <v>0</v>
      </c>
      <c r="C64" s="478"/>
      <c r="D64" s="508">
        <f>Balans!E13+Investeringen!H36</f>
        <v>0</v>
      </c>
      <c r="E64" s="478"/>
      <c r="AT64" s="26" t="str">
        <f>CONCATENATE("%  ",A60)</f>
        <v>%  f.t.e. oproepkrachten</v>
      </c>
      <c r="AU64" s="70" t="str">
        <f>C60</f>
        <v/>
      </c>
      <c r="AW64" s="70" t="str">
        <f>E60</f>
        <v/>
      </c>
    </row>
    <row r="65" spans="1:50" ht="13.8">
      <c r="A65" s="254" t="s">
        <v>188</v>
      </c>
      <c r="B65" s="509">
        <f>Investeringen!D21</f>
        <v>0</v>
      </c>
      <c r="C65" s="464"/>
      <c r="D65" s="509">
        <f>Investeringen!F21</f>
        <v>0</v>
      </c>
      <c r="E65" s="464"/>
      <c r="AT65" s="26" t="str">
        <f t="shared" ref="AT65:AU67" si="11">A64</f>
        <v>Boekwaarde</v>
      </c>
      <c r="AU65" s="25">
        <f t="shared" si="11"/>
        <v>0</v>
      </c>
      <c r="AV65" s="25"/>
      <c r="AW65" s="25">
        <f>D64</f>
        <v>0</v>
      </c>
    </row>
    <row r="66" spans="1:50" ht="13.8">
      <c r="A66" s="439" t="s">
        <v>189</v>
      </c>
      <c r="B66" s="510" t="str">
        <f>IF(B65=0,"",B64/B65)</f>
        <v/>
      </c>
      <c r="C66" s="466"/>
      <c r="D66" s="510" t="str">
        <f>IF(D65=0,"",D64/D65)</f>
        <v/>
      </c>
      <c r="E66" s="466"/>
      <c r="AT66" s="26" t="str">
        <f t="shared" si="11"/>
        <v>Totale aanschafwaarde:</v>
      </c>
      <c r="AU66" s="25">
        <f t="shared" si="11"/>
        <v>0</v>
      </c>
      <c r="AV66" s="25"/>
      <c r="AW66" s="25">
        <f>D65</f>
        <v>0</v>
      </c>
    </row>
    <row r="67" spans="1:50" ht="13.8">
      <c r="A67" s="253" t="s">
        <v>190</v>
      </c>
      <c r="B67" s="508"/>
      <c r="C67" s="478"/>
      <c r="D67" s="508"/>
      <c r="E67" s="478"/>
      <c r="AT67" s="26" t="str">
        <f t="shared" si="11"/>
        <v>Boekw. / aanschafwaarde</v>
      </c>
      <c r="AU67" s="59" t="str">
        <f t="shared" si="11"/>
        <v/>
      </c>
      <c r="AV67" s="59"/>
      <c r="AW67" s="59" t="str">
        <f>D66</f>
        <v/>
      </c>
    </row>
    <row r="68" spans="1:50" ht="13.8">
      <c r="A68" s="459" t="s">
        <v>165</v>
      </c>
      <c r="B68" s="503"/>
      <c r="C68" s="485" t="str">
        <f t="shared" ref="C68:E74" si="12">IF(B$64&lt;1,"",B29/B$64)</f>
        <v/>
      </c>
      <c r="D68" s="503"/>
      <c r="E68" s="485" t="str">
        <f t="shared" si="12"/>
        <v/>
      </c>
      <c r="AT68" s="26" t="str">
        <f>A75</f>
        <v xml:space="preserve">Berekende rente </v>
      </c>
      <c r="AU68" s="25" t="e">
        <f>B75</f>
        <v>#REF!</v>
      </c>
      <c r="AV68" s="25"/>
      <c r="AW68" s="25" t="e">
        <f>D75</f>
        <v>#REF!</v>
      </c>
    </row>
    <row r="69" spans="1:50" ht="13.8">
      <c r="A69" s="459" t="s">
        <v>91</v>
      </c>
      <c r="B69" s="503"/>
      <c r="C69" s="485" t="str">
        <f t="shared" si="12"/>
        <v/>
      </c>
      <c r="D69" s="503"/>
      <c r="E69" s="485" t="str">
        <f t="shared" si="12"/>
        <v/>
      </c>
      <c r="AT69" s="26" t="str">
        <f>A76</f>
        <v>Totale kosten incl. rente</v>
      </c>
      <c r="AU69" s="25" t="e">
        <f>B76</f>
        <v>#REF!</v>
      </c>
      <c r="AV69" s="25"/>
      <c r="AW69" s="25" t="e">
        <f>D76</f>
        <v>#REF!</v>
      </c>
    </row>
    <row r="70" spans="1:50" ht="13.8">
      <c r="A70" s="459" t="s">
        <v>92</v>
      </c>
      <c r="B70" s="503"/>
      <c r="C70" s="485" t="str">
        <f t="shared" si="12"/>
        <v/>
      </c>
      <c r="D70" s="503"/>
      <c r="E70" s="485" t="str">
        <f t="shared" si="12"/>
        <v/>
      </c>
      <c r="AT70" s="26" t="str">
        <f t="shared" ref="AT70:AT78" si="13">CONCATENATE("% BW ",A68)</f>
        <v>% BW afschrijving</v>
      </c>
      <c r="AU70" s="58" t="str">
        <f t="shared" ref="AU70:AU78" si="14">C68</f>
        <v/>
      </c>
      <c r="AV70" s="25"/>
      <c r="AW70" s="58" t="str">
        <f t="shared" ref="AW70:AW78" si="15">E68</f>
        <v/>
      </c>
    </row>
    <row r="71" spans="1:50" ht="13.8">
      <c r="A71" s="459" t="s">
        <v>166</v>
      </c>
      <c r="B71" s="503"/>
      <c r="C71" s="485" t="str">
        <f t="shared" si="12"/>
        <v/>
      </c>
      <c r="D71" s="503"/>
      <c r="E71" s="485" t="str">
        <f t="shared" si="12"/>
        <v/>
      </c>
      <c r="AT71" s="26" t="str">
        <f t="shared" si="13"/>
        <v>% BW rep. + onderh.</v>
      </c>
      <c r="AU71" s="58" t="str">
        <f t="shared" si="14"/>
        <v/>
      </c>
      <c r="AV71" s="25"/>
      <c r="AW71" s="58" t="str">
        <f t="shared" si="15"/>
        <v/>
      </c>
      <c r="AX71" s="25"/>
    </row>
    <row r="72" spans="1:50" ht="13.8">
      <c r="A72" s="459" t="s">
        <v>94</v>
      </c>
      <c r="B72" s="503"/>
      <c r="C72" s="485" t="str">
        <f t="shared" si="12"/>
        <v/>
      </c>
      <c r="D72" s="503"/>
      <c r="E72" s="485" t="str">
        <f t="shared" si="12"/>
        <v/>
      </c>
      <c r="AT72" s="26" t="str">
        <f t="shared" si="13"/>
        <v>% BW brandstof</v>
      </c>
      <c r="AU72" s="58" t="str">
        <f t="shared" si="14"/>
        <v/>
      </c>
      <c r="AV72" s="25"/>
      <c r="AW72" s="58" t="str">
        <f t="shared" si="15"/>
        <v/>
      </c>
      <c r="AX72" s="25"/>
    </row>
    <row r="73" spans="1:50" ht="13.8">
      <c r="A73" s="459" t="s">
        <v>59</v>
      </c>
      <c r="B73" s="503"/>
      <c r="C73" s="485" t="str">
        <f t="shared" si="12"/>
        <v/>
      </c>
      <c r="D73" s="503"/>
      <c r="E73" s="485" t="str">
        <f t="shared" si="12"/>
        <v/>
      </c>
      <c r="AT73" s="26" t="str">
        <f t="shared" si="13"/>
        <v>% BW assurantiën</v>
      </c>
      <c r="AU73" s="58" t="str">
        <f t="shared" si="14"/>
        <v/>
      </c>
      <c r="AV73" s="25"/>
      <c r="AW73" s="58" t="str">
        <f t="shared" si="15"/>
        <v/>
      </c>
      <c r="AX73" s="25"/>
    </row>
    <row r="74" spans="1:50" ht="13.8">
      <c r="A74" s="438" t="s">
        <v>171</v>
      </c>
      <c r="B74" s="503"/>
      <c r="C74" s="485" t="str">
        <f t="shared" si="12"/>
        <v/>
      </c>
      <c r="D74" s="503"/>
      <c r="E74" s="485" t="str">
        <f t="shared" si="12"/>
        <v/>
      </c>
      <c r="AT74" s="26" t="str">
        <f t="shared" si="13"/>
        <v>% BW huur</v>
      </c>
      <c r="AU74" s="58" t="str">
        <f t="shared" si="14"/>
        <v/>
      </c>
      <c r="AV74" s="25"/>
      <c r="AW74" s="58" t="str">
        <f t="shared" si="15"/>
        <v/>
      </c>
      <c r="AX74" s="25"/>
    </row>
    <row r="75" spans="1:50" ht="13.8">
      <c r="A75" s="254" t="s">
        <v>191</v>
      </c>
      <c r="B75" s="503" t="e">
        <f>((Balans!C13+Balans!E13)/2)*#REF!</f>
        <v>#REF!</v>
      </c>
      <c r="C75" s="485" t="str">
        <f t="shared" ref="C75:E76" si="16">IF(B$64&lt;1,"",B75/B$64)</f>
        <v/>
      </c>
      <c r="D75" s="503" t="e">
        <f>((Balans!E13+Balans!G13)/2)*#REF!</f>
        <v>#REF!</v>
      </c>
      <c r="E75" s="485" t="str">
        <f t="shared" si="16"/>
        <v/>
      </c>
      <c r="AT75" s="26" t="str">
        <f t="shared" si="13"/>
        <v>% BW overige</v>
      </c>
      <c r="AU75" s="58" t="str">
        <f t="shared" si="14"/>
        <v/>
      </c>
      <c r="AV75" s="25"/>
      <c r="AW75" s="58" t="str">
        <f t="shared" si="15"/>
        <v/>
      </c>
      <c r="AX75" s="25"/>
    </row>
    <row r="76" spans="1:50" ht="13.8">
      <c r="A76" s="256" t="s">
        <v>192</v>
      </c>
      <c r="B76" s="511" t="e">
        <f>B35+B75</f>
        <v>#REF!</v>
      </c>
      <c r="C76" s="512" t="str">
        <f t="shared" si="16"/>
        <v/>
      </c>
      <c r="D76" s="511" t="e">
        <f>D35+D75</f>
        <v>#REF!</v>
      </c>
      <c r="E76" s="512" t="str">
        <f t="shared" si="16"/>
        <v/>
      </c>
      <c r="AT76" s="26" t="str">
        <f t="shared" si="13"/>
        <v>% BW Totale kosten</v>
      </c>
      <c r="AU76" s="58" t="str">
        <f t="shared" si="14"/>
        <v/>
      </c>
      <c r="AV76" s="25"/>
      <c r="AW76" s="58" t="str">
        <f t="shared" si="15"/>
        <v/>
      </c>
      <c r="AX76" s="25"/>
    </row>
    <row r="77" spans="1:50" ht="13.8">
      <c r="A77" s="253" t="s">
        <v>193</v>
      </c>
      <c r="B77" s="508"/>
      <c r="C77" s="478"/>
      <c r="D77" s="508"/>
      <c r="E77" s="478"/>
      <c r="AT77" s="26" t="str">
        <f t="shared" si="13"/>
        <v xml:space="preserve">% BW Berekende rente </v>
      </c>
      <c r="AU77" s="58" t="str">
        <f t="shared" si="14"/>
        <v/>
      </c>
      <c r="AV77" s="25"/>
      <c r="AW77" s="58" t="str">
        <f t="shared" si="15"/>
        <v/>
      </c>
      <c r="AX77" s="25"/>
    </row>
    <row r="78" spans="1:50" ht="13.8">
      <c r="A78" s="459" t="s">
        <v>165</v>
      </c>
      <c r="B78" s="503"/>
      <c r="C78" s="485" t="str">
        <f t="shared" ref="C78:C84" si="17">IF(B$65&lt;1,"",B29/B$65)</f>
        <v/>
      </c>
      <c r="D78" s="503"/>
      <c r="E78" s="485" t="str">
        <f t="shared" ref="E78:E84" si="18">IF(D$65&lt;1,"",D29/D$65)</f>
        <v/>
      </c>
      <c r="AT78" s="26" t="str">
        <f t="shared" si="13"/>
        <v>% BW Totale kosten incl. rente</v>
      </c>
      <c r="AU78" s="58" t="str">
        <f t="shared" si="14"/>
        <v/>
      </c>
      <c r="AV78" s="25"/>
      <c r="AW78" s="58" t="str">
        <f t="shared" si="15"/>
        <v/>
      </c>
      <c r="AX78" s="25"/>
    </row>
    <row r="79" spans="1:50" ht="13.8">
      <c r="A79" s="459" t="s">
        <v>91</v>
      </c>
      <c r="B79" s="503"/>
      <c r="C79" s="485" t="str">
        <f t="shared" si="17"/>
        <v/>
      </c>
      <c r="D79" s="503"/>
      <c r="E79" s="485" t="str">
        <f t="shared" si="18"/>
        <v/>
      </c>
      <c r="AT79" s="26" t="str">
        <f t="shared" ref="AT79:AT87" si="19">CONCATENATE("% AW ",A78)</f>
        <v>% AW afschrijving</v>
      </c>
      <c r="AU79" s="58" t="str">
        <f t="shared" ref="AU79:AU87" si="20">C78</f>
        <v/>
      </c>
      <c r="AV79" s="25"/>
      <c r="AW79" s="58" t="str">
        <f t="shared" ref="AW79:AW87" si="21">E78</f>
        <v/>
      </c>
      <c r="AX79" s="25"/>
    </row>
    <row r="80" spans="1:50" ht="13.8">
      <c r="A80" s="459" t="s">
        <v>92</v>
      </c>
      <c r="B80" s="503"/>
      <c r="C80" s="485" t="str">
        <f t="shared" si="17"/>
        <v/>
      </c>
      <c r="D80" s="503"/>
      <c r="E80" s="485" t="str">
        <f t="shared" si="18"/>
        <v/>
      </c>
      <c r="AT80" s="26" t="str">
        <f t="shared" si="19"/>
        <v>% AW rep. + onderh.</v>
      </c>
      <c r="AU80" s="58" t="str">
        <f t="shared" si="20"/>
        <v/>
      </c>
      <c r="AV80" s="25"/>
      <c r="AW80" s="58" t="str">
        <f t="shared" si="21"/>
        <v/>
      </c>
      <c r="AX80" s="25"/>
    </row>
    <row r="81" spans="1:50" ht="13.8">
      <c r="A81" s="459" t="s">
        <v>166</v>
      </c>
      <c r="B81" s="503"/>
      <c r="C81" s="485" t="str">
        <f t="shared" si="17"/>
        <v/>
      </c>
      <c r="D81" s="503"/>
      <c r="E81" s="485" t="str">
        <f t="shared" si="18"/>
        <v/>
      </c>
      <c r="AT81" s="26" t="str">
        <f t="shared" si="19"/>
        <v>% AW brandstof</v>
      </c>
      <c r="AU81" s="58" t="str">
        <f t="shared" si="20"/>
        <v/>
      </c>
      <c r="AV81" s="25"/>
      <c r="AW81" s="58" t="str">
        <f t="shared" si="21"/>
        <v/>
      </c>
      <c r="AX81" s="25"/>
    </row>
    <row r="82" spans="1:50" ht="13.8">
      <c r="A82" s="459" t="s">
        <v>94</v>
      </c>
      <c r="B82" s="503"/>
      <c r="C82" s="485" t="str">
        <f t="shared" si="17"/>
        <v/>
      </c>
      <c r="D82" s="503"/>
      <c r="E82" s="485" t="str">
        <f t="shared" si="18"/>
        <v/>
      </c>
      <c r="AT82" s="26" t="str">
        <f t="shared" si="19"/>
        <v>% AW assurantiën</v>
      </c>
      <c r="AU82" s="58" t="str">
        <f t="shared" si="20"/>
        <v/>
      </c>
      <c r="AV82" s="25"/>
      <c r="AW82" s="58" t="str">
        <f t="shared" si="21"/>
        <v/>
      </c>
      <c r="AX82" s="25"/>
    </row>
    <row r="83" spans="1:50" ht="13.8">
      <c r="A83" s="459" t="s">
        <v>59</v>
      </c>
      <c r="B83" s="503"/>
      <c r="C83" s="485" t="str">
        <f t="shared" si="17"/>
        <v/>
      </c>
      <c r="D83" s="503"/>
      <c r="E83" s="485" t="str">
        <f t="shared" si="18"/>
        <v/>
      </c>
      <c r="AT83" s="26" t="str">
        <f t="shared" si="19"/>
        <v>% AW huur</v>
      </c>
      <c r="AU83" s="58" t="str">
        <f t="shared" si="20"/>
        <v/>
      </c>
      <c r="AV83" s="25"/>
      <c r="AW83" s="58" t="str">
        <f t="shared" si="21"/>
        <v/>
      </c>
      <c r="AX83" s="25"/>
    </row>
    <row r="84" spans="1:50" ht="13.8">
      <c r="A84" s="438" t="s">
        <v>171</v>
      </c>
      <c r="B84" s="503"/>
      <c r="C84" s="485" t="str">
        <f t="shared" si="17"/>
        <v/>
      </c>
      <c r="D84" s="503"/>
      <c r="E84" s="485" t="str">
        <f t="shared" si="18"/>
        <v/>
      </c>
      <c r="AT84" s="26" t="str">
        <f t="shared" si="19"/>
        <v>% AW overige</v>
      </c>
      <c r="AU84" s="58" t="str">
        <f t="shared" si="20"/>
        <v/>
      </c>
      <c r="AV84" s="25"/>
      <c r="AW84" s="58" t="str">
        <f t="shared" si="21"/>
        <v/>
      </c>
      <c r="AX84" s="25"/>
    </row>
    <row r="85" spans="1:50" ht="13.8">
      <c r="A85" s="254" t="s">
        <v>191</v>
      </c>
      <c r="B85" s="503" t="e">
        <f>((Balans!C13+Balans!E13)/2)*#REF!</f>
        <v>#REF!</v>
      </c>
      <c r="C85" s="485" t="str">
        <f>IF(B$65&lt;1,"",B85/B$65)</f>
        <v/>
      </c>
      <c r="D85" s="503" t="e">
        <f>((Balans!E13+Balans!G13)/2)*#REF!</f>
        <v>#REF!</v>
      </c>
      <c r="E85" s="485" t="str">
        <f>IF(D$65&lt;1,"",D85/D$65)</f>
        <v/>
      </c>
      <c r="AT85" s="26" t="str">
        <f t="shared" si="19"/>
        <v>% AW Totale kosten</v>
      </c>
      <c r="AU85" s="58" t="str">
        <f t="shared" si="20"/>
        <v/>
      </c>
      <c r="AV85" s="25"/>
      <c r="AW85" s="58" t="str">
        <f t="shared" si="21"/>
        <v/>
      </c>
      <c r="AX85" s="25"/>
    </row>
    <row r="86" spans="1:50" ht="13.8">
      <c r="A86" s="256" t="s">
        <v>192</v>
      </c>
      <c r="B86" s="511" t="e">
        <f>B35+B75</f>
        <v>#REF!</v>
      </c>
      <c r="C86" s="512" t="str">
        <f>IF(B$65&lt;1,"",B86/B$65)</f>
        <v/>
      </c>
      <c r="D86" s="511" t="e">
        <f>D35+D75</f>
        <v>#REF!</v>
      </c>
      <c r="E86" s="512" t="str">
        <f>IF(D$65&lt;1,"",D86/D$65)</f>
        <v/>
      </c>
      <c r="AT86" s="26" t="str">
        <f t="shared" si="19"/>
        <v xml:space="preserve">% AW Berekende rente </v>
      </c>
      <c r="AU86" s="58" t="str">
        <f t="shared" si="20"/>
        <v/>
      </c>
      <c r="AV86" s="25"/>
      <c r="AW86" s="58" t="str">
        <f t="shared" si="21"/>
        <v/>
      </c>
      <c r="AX86" s="25"/>
    </row>
    <row r="87" spans="1:50" ht="13.8">
      <c r="A87" s="439" t="s">
        <v>212</v>
      </c>
      <c r="B87" s="510" t="str">
        <f>IF((Resultatenrekening!C37+Investeringen!G36)&lt;1,"",(Investeringen!D7-Investeringen!D12)/(Resultatenrekening!C37+Investeringen!G36))</f>
        <v/>
      </c>
      <c r="C87" s="466"/>
      <c r="D87" s="510" t="str">
        <f>IF((Resultatenrekening!E37+Investeringen!I36)&lt;1,"",(Investeringen!F7-Investeringen!F12)/(Resultatenrekening!E37+Investeringen!J36))</f>
        <v/>
      </c>
      <c r="E87" s="466"/>
      <c r="G87" s="25"/>
      <c r="I87" s="25"/>
      <c r="AT87" s="26" t="str">
        <f t="shared" si="19"/>
        <v>% AW Totale kosten incl. rente</v>
      </c>
      <c r="AU87" s="58" t="str">
        <f t="shared" si="20"/>
        <v/>
      </c>
      <c r="AV87" s="25"/>
      <c r="AW87" s="58" t="str">
        <f t="shared" si="21"/>
        <v/>
      </c>
      <c r="AX87" s="25"/>
    </row>
    <row r="88" spans="1:50" ht="13.8">
      <c r="A88" s="444" t="s">
        <v>194</v>
      </c>
      <c r="B88" s="508" t="str">
        <f>IF(B52&lt;0.1,"",B64/B52)</f>
        <v/>
      </c>
      <c r="C88" s="478"/>
      <c r="D88" s="508" t="str">
        <f>IF(D52&lt;0.1,"",D64/D52)</f>
        <v/>
      </c>
      <c r="E88" s="478"/>
      <c r="G88" s="25"/>
      <c r="I88" s="25"/>
      <c r="AT88" s="26" t="str">
        <f t="shared" ref="AT88:AU92" si="22">A87</f>
        <v>Netto investeringen / afschr.</v>
      </c>
      <c r="AU88" s="58" t="str">
        <f t="shared" si="22"/>
        <v/>
      </c>
      <c r="AW88" s="58" t="str">
        <f>D87</f>
        <v/>
      </c>
      <c r="AX88" s="25"/>
    </row>
    <row r="89" spans="1:50" ht="13.8">
      <c r="A89" s="254" t="s">
        <v>195</v>
      </c>
      <c r="B89" s="503" t="str">
        <f>IF(B52&gt;0,B65/B52,"")</f>
        <v/>
      </c>
      <c r="C89" s="464"/>
      <c r="D89" s="503" t="str">
        <f>IF(D52&gt;0,D65/D52,"")</f>
        <v/>
      </c>
      <c r="E89" s="464"/>
      <c r="AT89" s="26" t="str">
        <f t="shared" si="22"/>
        <v>Boekwaarde / f.t.e.</v>
      </c>
      <c r="AU89" s="25" t="str">
        <f t="shared" si="22"/>
        <v/>
      </c>
      <c r="AW89" s="25" t="str">
        <f>D88</f>
        <v/>
      </c>
    </row>
    <row r="90" spans="1:50" ht="13.8">
      <c r="A90" s="254" t="s">
        <v>196</v>
      </c>
      <c r="B90" s="513" t="str">
        <f>IF(B64&lt;0.1,"",B21/B64)</f>
        <v/>
      </c>
      <c r="C90" s="464"/>
      <c r="D90" s="513" t="str">
        <f>IF(D64&lt;0.1,"",D21/D64)</f>
        <v/>
      </c>
      <c r="E90" s="464"/>
      <c r="AT90" s="26" t="str">
        <f t="shared" si="22"/>
        <v>Aanschafwaarde / f.t.e.</v>
      </c>
      <c r="AU90" s="25" t="str">
        <f t="shared" si="22"/>
        <v/>
      </c>
      <c r="AW90" s="25" t="str">
        <f>D89</f>
        <v/>
      </c>
    </row>
    <row r="91" spans="1:50" ht="13.8">
      <c r="A91" s="256" t="s">
        <v>197</v>
      </c>
      <c r="B91" s="514" t="str">
        <f>IF(Balans!C35&lt;0.1,"",B21/Balans!C35)</f>
        <v/>
      </c>
      <c r="C91" s="466"/>
      <c r="D91" s="514" t="str">
        <f>IF(Balans!E35&lt;0.1,"",D21/Balans!E35)</f>
        <v/>
      </c>
      <c r="E91" s="466"/>
      <c r="AT91" s="26" t="str">
        <f t="shared" si="22"/>
        <v>Bruto marge / boekwaarde</v>
      </c>
      <c r="AU91" s="71" t="str">
        <f t="shared" si="22"/>
        <v/>
      </c>
      <c r="AW91" s="71" t="str">
        <f>D90</f>
        <v/>
      </c>
    </row>
    <row r="92" spans="1:50" ht="9.75" customHeight="1">
      <c r="A92" s="26"/>
      <c r="B92" s="499"/>
      <c r="C92" s="500"/>
      <c r="D92" s="499"/>
      <c r="E92" s="500"/>
      <c r="AT92" s="26" t="str">
        <f t="shared" si="22"/>
        <v>Bruto marge / balanstotaal</v>
      </c>
      <c r="AU92" s="71" t="str">
        <f t="shared" si="22"/>
        <v/>
      </c>
      <c r="AW92" s="71" t="str">
        <f>D91</f>
        <v/>
      </c>
    </row>
    <row r="93" spans="1:50" ht="18">
      <c r="A93" s="437" t="s">
        <v>198</v>
      </c>
      <c r="B93" s="499"/>
      <c r="C93" s="500"/>
      <c r="D93" s="499"/>
      <c r="E93" s="500"/>
      <c r="Z93" s="57"/>
      <c r="AT93" s="26" t="str">
        <f t="shared" ref="AT93:AU95" si="23">A95</f>
        <v>Solvabiliteit</v>
      </c>
      <c r="AU93" s="59" t="str">
        <f t="shared" si="23"/>
        <v/>
      </c>
      <c r="AW93" s="59" t="str">
        <f>D95</f>
        <v/>
      </c>
    </row>
    <row r="94" spans="1:50" ht="15" customHeight="1">
      <c r="A94" s="56"/>
      <c r="B94" s="461">
        <f>Algemeen!$C$12</f>
        <v>2016</v>
      </c>
      <c r="C94" s="462"/>
      <c r="D94" s="461">
        <f>B94-1</f>
        <v>2015</v>
      </c>
      <c r="E94" s="462"/>
      <c r="Z94" s="66"/>
      <c r="AT94" s="26" t="str">
        <f t="shared" si="23"/>
        <v>Mutatie eigen vermogen</v>
      </c>
      <c r="AU94" s="25" t="str">
        <f t="shared" si="23"/>
        <v/>
      </c>
      <c r="AW94" s="25" t="str">
        <f>D96</f>
        <v/>
      </c>
    </row>
    <row r="95" spans="1:50" ht="13.8">
      <c r="A95" s="444" t="s">
        <v>199</v>
      </c>
      <c r="B95" s="515" t="str">
        <f>IF(Balans!C35&lt;1,"",Balans!B26/Balans!C35)</f>
        <v/>
      </c>
      <c r="C95" s="478"/>
      <c r="D95" s="515" t="str">
        <f>IF(Balans!E35&lt;1,"",Balans!D26/Balans!E35)</f>
        <v/>
      </c>
      <c r="E95" s="478"/>
      <c r="AT95" s="26" t="str">
        <f t="shared" si="23"/>
        <v>Verhouding lang / kort</v>
      </c>
      <c r="AU95" s="71" t="str">
        <f t="shared" si="23"/>
        <v/>
      </c>
      <c r="AW95" s="71" t="str">
        <f>D97</f>
        <v/>
      </c>
    </row>
    <row r="96" spans="1:50" ht="13.8">
      <c r="A96" s="438" t="s">
        <v>200</v>
      </c>
      <c r="B96" s="516" t="str">
        <f>IF(Balans!C35&lt;1,"",Balans!C26-Balans!E26)</f>
        <v/>
      </c>
      <c r="C96" s="464"/>
      <c r="D96" s="516" t="str">
        <f>IF(Balans!E35&lt;1,"",Balans!E26-Balans!G26)</f>
        <v/>
      </c>
      <c r="E96" s="464"/>
      <c r="AT96" s="26" t="str">
        <f t="shared" ref="AT96:AU99" si="24">A99</f>
        <v>- current ratio</v>
      </c>
      <c r="AU96" s="71" t="str">
        <f t="shared" si="24"/>
        <v/>
      </c>
      <c r="AW96" s="71" t="str">
        <f>D99</f>
        <v/>
      </c>
    </row>
    <row r="97" spans="1:49" ht="13.8">
      <c r="A97" s="254" t="s">
        <v>201</v>
      </c>
      <c r="B97" s="513" t="str">
        <f>IF(Balans!C35&lt;1,"",Balans!C29/Balans!C34)</f>
        <v/>
      </c>
      <c r="C97" s="464"/>
      <c r="D97" s="513" t="str">
        <f>IF(Balans!E35&lt;1,"",Balans!E29/Balans!E34)</f>
        <v/>
      </c>
      <c r="E97" s="464"/>
      <c r="AT97" s="26" t="str">
        <f t="shared" si="24"/>
        <v>- netto werkkapitaal</v>
      </c>
      <c r="AU97" s="25" t="str">
        <f t="shared" si="24"/>
        <v/>
      </c>
      <c r="AV97" s="25"/>
      <c r="AW97" s="25" t="str">
        <f>D100</f>
        <v/>
      </c>
    </row>
    <row r="98" spans="1:49" ht="13.8">
      <c r="A98" s="438" t="s">
        <v>202</v>
      </c>
      <c r="B98" s="328"/>
      <c r="C98" s="464"/>
      <c r="D98" s="328"/>
      <c r="E98" s="464"/>
      <c r="AT98" s="26" t="str">
        <f t="shared" si="24"/>
        <v>- mutatie netto werkkap.</v>
      </c>
      <c r="AU98" s="25" t="str">
        <f t="shared" si="24"/>
        <v/>
      </c>
      <c r="AV98" s="25"/>
      <c r="AW98" s="25" t="str">
        <f>D101</f>
        <v/>
      </c>
    </row>
    <row r="99" spans="1:49" ht="13.8">
      <c r="A99" s="454" t="s">
        <v>203</v>
      </c>
      <c r="B99" s="513" t="str">
        <f>IF(Balans!C35&lt;1,"",Balans!C22/Balans!C34)</f>
        <v/>
      </c>
      <c r="C99" s="464"/>
      <c r="D99" s="513" t="str">
        <f>IF(Balans!E35&lt;1,"",Balans!E22/Balans!E34)</f>
        <v/>
      </c>
      <c r="E99" s="464"/>
      <c r="AT99" s="26" t="str">
        <f t="shared" si="24"/>
        <v>- verhouding deb./cred</v>
      </c>
      <c r="AU99" s="71" t="str">
        <f t="shared" si="24"/>
        <v/>
      </c>
      <c r="AW99" s="71" t="str">
        <f>D102</f>
        <v/>
      </c>
    </row>
    <row r="100" spans="1:49" ht="13.8">
      <c r="A100" s="454" t="s">
        <v>204</v>
      </c>
      <c r="B100" s="516" t="str">
        <f>IF(Balans!C35&lt;1,"",Balans!C22-Balans!C34)</f>
        <v/>
      </c>
      <c r="C100" s="464"/>
      <c r="D100" s="516" t="str">
        <f>IF(Balans!E35&lt;1,"",Balans!E22-Balans!E34)</f>
        <v/>
      </c>
      <c r="E100" s="464"/>
      <c r="AT100" s="26" t="str">
        <f t="shared" ref="AT100:AU102" si="25">A104</f>
        <v>Rentabiliteit tot. verm.</v>
      </c>
      <c r="AU100" s="58" t="str">
        <f t="shared" si="25"/>
        <v/>
      </c>
      <c r="AW100" s="58" t="str">
        <f>D104</f>
        <v/>
      </c>
    </row>
    <row r="101" spans="1:49" ht="13.8">
      <c r="A101" s="454" t="s">
        <v>205</v>
      </c>
      <c r="B101" s="516" t="str">
        <f>IF(Balans!C35&lt;1,"",(Balans!C22-Balans!C34)-(Balans!E22-Balans!E34))</f>
        <v/>
      </c>
      <c r="C101" s="467"/>
      <c r="D101" s="516" t="str">
        <f>IF(Balans!E35&lt;1,"",(Balans!E22-Balans!E34)-(Balans!G22-Balans!G34))</f>
        <v/>
      </c>
      <c r="E101" s="467"/>
      <c r="AT101" s="26" t="str">
        <f t="shared" si="25"/>
        <v>Rentabiliteit eig. verm.</v>
      </c>
      <c r="AU101" s="58" t="str">
        <f t="shared" si="25"/>
        <v/>
      </c>
      <c r="AW101" s="58" t="str">
        <f>D105</f>
        <v/>
      </c>
    </row>
    <row r="102" spans="1:49" ht="13.8">
      <c r="A102" s="460" t="s">
        <v>206</v>
      </c>
      <c r="B102" s="513" t="str">
        <f>IF(OR(Balans!B19&lt;0.1,Balans!B32&lt;0.1),"",Balans!B19/Balans!B32)</f>
        <v/>
      </c>
      <c r="C102" s="467"/>
      <c r="D102" s="513" t="str">
        <f>IF(OR(Balans!D19&lt;0.1,Balans!D32&lt;0.1),"",Balans!D19/Balans!D32)</f>
        <v/>
      </c>
      <c r="E102" s="467"/>
      <c r="AT102" s="26" t="str">
        <f t="shared" si="25"/>
        <v>Gem.rent% vreemd verm.</v>
      </c>
      <c r="AU102" s="58" t="str">
        <f t="shared" si="25"/>
        <v/>
      </c>
      <c r="AW102" s="58" t="str">
        <f>D106</f>
        <v/>
      </c>
    </row>
    <row r="103" spans="1:49" ht="13.8">
      <c r="A103" s="254" t="s">
        <v>213</v>
      </c>
      <c r="B103" s="503" t="str">
        <f>IF(AND(Resultatenrekening!C3&gt;0, Balans!B19&gt;0),(Balans!B19/Resultatenrekening!C3)*365,"")</f>
        <v/>
      </c>
      <c r="C103" s="467"/>
      <c r="D103" s="503" t="str">
        <f>IF(AND(Resultatenrekening!E3&gt;0, Balans!D19&gt;0),(Balans!D19/Resultatenrekening!E3)*365,"")</f>
        <v/>
      </c>
      <c r="E103" s="467"/>
      <c r="AU103" s="58"/>
      <c r="AW103" s="58"/>
    </row>
    <row r="104" spans="1:49" ht="13.8">
      <c r="A104" s="253" t="s">
        <v>207</v>
      </c>
      <c r="B104" s="517" t="str">
        <f>IF(Balans!C35&lt;1,"",(B41+B43+B39)/((Balans!C35+Balans!E35)/2))</f>
        <v/>
      </c>
      <c r="C104" s="518"/>
      <c r="D104" s="517" t="str">
        <f>IF(Balans!E35&lt;1,"",(D41+D43+D39)/((Balans!E35+Balans!G35)/2))</f>
        <v/>
      </c>
      <c r="E104" s="518"/>
    </row>
    <row r="105" spans="1:49" ht="13.8">
      <c r="A105" s="254" t="s">
        <v>208</v>
      </c>
      <c r="B105" s="519" t="str">
        <f>IF(Balans!C35&lt;1,"",IF(((Balans!C26+Balans!C27+Balans!E26+Balans!E27)/2)&lt;0,0,(B41+B43+B38)/((Balans!C26+Balans!C27+Balans!E26+Balans!E27)/2)))</f>
        <v/>
      </c>
      <c r="C105" s="467"/>
      <c r="D105" s="519" t="str">
        <f>IF(Balans!E35&lt;1,"",IF(((Balans!E26+Balans!E27+Balans!G26+Balans!G27)/2)&lt;0,0,(D41+D43+D38)/((Balans!E26+Balans!E27+Balans!G26+Balans!G27)/2)))</f>
        <v/>
      </c>
      <c r="E105" s="467"/>
    </row>
    <row r="106" spans="1:49" ht="13.8">
      <c r="A106" s="256" t="s">
        <v>209</v>
      </c>
      <c r="B106" s="520" t="str">
        <f>IF(Balans!C35&lt;1,"",Resultatenrekening!B47/((Balans!C29+Balans!C34+Balans!E29+Balans!E34)/2))</f>
        <v/>
      </c>
      <c r="C106" s="521"/>
      <c r="D106" s="520" t="str">
        <f>IF(Balans!E35&lt;1,"",Resultatenrekening!D47/((Balans!E29+Balans!E34+Balans!G29+Balans!G34)/2))</f>
        <v/>
      </c>
      <c r="E106" s="521"/>
    </row>
    <row r="107" spans="1:49" ht="13.8">
      <c r="A107" s="26"/>
      <c r="B107" s="499"/>
      <c r="C107" s="499"/>
      <c r="D107" s="499"/>
      <c r="E107" s="499"/>
    </row>
    <row r="108" spans="1:49" ht="13.8">
      <c r="A108" s="26"/>
      <c r="B108" s="499"/>
      <c r="C108" s="499"/>
      <c r="D108" s="499"/>
      <c r="E108" s="499"/>
    </row>
    <row r="109" spans="1:49" ht="13.8">
      <c r="A109" s="26"/>
      <c r="B109" s="499"/>
      <c r="C109" s="499"/>
      <c r="D109" s="499"/>
      <c r="E109" s="499"/>
    </row>
    <row r="110" spans="1:49">
      <c r="A110" s="26"/>
      <c r="C110" s="26"/>
      <c r="E110" s="26"/>
    </row>
    <row r="111" spans="1:49">
      <c r="A111" s="26"/>
      <c r="C111" s="26"/>
      <c r="E111" s="26"/>
    </row>
    <row r="112" spans="1:49">
      <c r="A112" s="26"/>
      <c r="C112" s="26"/>
      <c r="E112" s="26"/>
    </row>
    <row r="113" spans="1:5">
      <c r="A113" s="26"/>
      <c r="C113" s="26"/>
      <c r="E113" s="26"/>
    </row>
    <row r="114" spans="1:5">
      <c r="A114" s="26"/>
      <c r="C114" s="26"/>
      <c r="E114" s="26"/>
    </row>
    <row r="115" spans="1:5">
      <c r="A115" s="26"/>
      <c r="C115" s="26"/>
      <c r="E115" s="26"/>
    </row>
    <row r="116" spans="1:5">
      <c r="A116" s="26"/>
      <c r="C116" s="26"/>
      <c r="E116" s="26"/>
    </row>
    <row r="117" spans="1:5">
      <c r="A117" s="26"/>
      <c r="C117" s="26"/>
      <c r="E117" s="26"/>
    </row>
    <row r="118" spans="1:5">
      <c r="A118" s="26"/>
      <c r="C118" s="26"/>
      <c r="E118" s="26"/>
    </row>
    <row r="119" spans="1:5">
      <c r="A119" s="26"/>
      <c r="C119" s="26"/>
      <c r="E119" s="26"/>
    </row>
    <row r="120" spans="1:5">
      <c r="A120" s="26"/>
      <c r="C120" s="26"/>
      <c r="E120" s="26"/>
    </row>
    <row r="121" spans="1:5">
      <c r="A121" s="26"/>
      <c r="C121" s="26"/>
      <c r="E121" s="26"/>
    </row>
    <row r="122" spans="1:5">
      <c r="A122" s="26"/>
      <c r="C122" s="26"/>
      <c r="E122" s="26"/>
    </row>
    <row r="123" spans="1:5">
      <c r="A123" s="26"/>
      <c r="C123" s="26"/>
      <c r="E123" s="26"/>
    </row>
    <row r="124" spans="1:5">
      <c r="A124" s="26"/>
      <c r="C124" s="26"/>
      <c r="E124" s="26"/>
    </row>
    <row r="125" spans="1:5">
      <c r="A125" s="26"/>
      <c r="C125" s="26"/>
      <c r="E125" s="26"/>
    </row>
    <row r="126" spans="1:5">
      <c r="A126" s="26"/>
      <c r="C126" s="26"/>
      <c r="E126" s="26"/>
    </row>
    <row r="127" spans="1:5">
      <c r="A127" s="26"/>
      <c r="C127" s="26"/>
      <c r="E127" s="26"/>
    </row>
    <row r="128" spans="1:5">
      <c r="A128" s="26"/>
      <c r="C128" s="26"/>
      <c r="E128" s="26"/>
    </row>
    <row r="129" spans="1:5">
      <c r="A129" s="26"/>
      <c r="C129" s="26"/>
      <c r="E129" s="26"/>
    </row>
    <row r="130" spans="1:5">
      <c r="A130" s="26"/>
      <c r="C130" s="26"/>
      <c r="E130" s="26"/>
    </row>
    <row r="131" spans="1:5">
      <c r="A131" s="26"/>
      <c r="C131" s="26"/>
      <c r="E131" s="26"/>
    </row>
    <row r="132" spans="1:5">
      <c r="A132" s="26"/>
      <c r="C132" s="26"/>
      <c r="E132" s="26"/>
    </row>
    <row r="133" spans="1:5">
      <c r="A133" s="26"/>
      <c r="C133" s="26"/>
      <c r="E133" s="26"/>
    </row>
    <row r="134" spans="1:5">
      <c r="A134" s="26"/>
      <c r="C134" s="26"/>
      <c r="E134" s="26"/>
    </row>
    <row r="135" spans="1:5">
      <c r="A135" s="26"/>
      <c r="C135" s="26"/>
      <c r="E135" s="26"/>
    </row>
    <row r="136" spans="1:5">
      <c r="A136" s="26"/>
      <c r="C136" s="26"/>
      <c r="E136" s="26"/>
    </row>
    <row r="137" spans="1:5">
      <c r="A137" s="26"/>
      <c r="C137" s="26"/>
      <c r="E137" s="26"/>
    </row>
    <row r="138" spans="1:5">
      <c r="A138" s="26"/>
      <c r="C138" s="26"/>
      <c r="E138" s="26"/>
    </row>
    <row r="139" spans="1:5">
      <c r="A139" s="26"/>
      <c r="C139" s="26"/>
      <c r="E139" s="26"/>
    </row>
    <row r="140" spans="1:5">
      <c r="A140" s="26"/>
      <c r="C140" s="26"/>
      <c r="E140" s="26"/>
    </row>
    <row r="141" spans="1:5">
      <c r="A141" s="26"/>
      <c r="C141" s="26"/>
      <c r="E141" s="26"/>
    </row>
    <row r="142" spans="1:5">
      <c r="A142" s="26"/>
      <c r="C142" s="26"/>
      <c r="E142" s="26"/>
    </row>
    <row r="143" spans="1:5">
      <c r="A143" s="26"/>
      <c r="C143" s="26"/>
      <c r="E143" s="26"/>
    </row>
    <row r="144" spans="1:5">
      <c r="A144" s="26"/>
      <c r="C144" s="26"/>
      <c r="E144" s="26"/>
    </row>
    <row r="145" spans="1:5">
      <c r="A145" s="26"/>
      <c r="C145" s="26"/>
      <c r="E145" s="26"/>
    </row>
    <row r="146" spans="1:5">
      <c r="A146" s="26"/>
      <c r="C146" s="26"/>
      <c r="E146" s="26"/>
    </row>
    <row r="147" spans="1:5">
      <c r="A147" s="26"/>
      <c r="C147" s="26"/>
      <c r="E147" s="26"/>
    </row>
    <row r="148" spans="1:5">
      <c r="A148" s="26"/>
      <c r="C148" s="26"/>
      <c r="E148" s="26"/>
    </row>
    <row r="149" spans="1:5">
      <c r="A149" s="26"/>
      <c r="C149" s="26"/>
      <c r="E149" s="26"/>
    </row>
    <row r="150" spans="1:5">
      <c r="A150" s="26"/>
      <c r="C150" s="26"/>
      <c r="E150" s="26"/>
    </row>
    <row r="151" spans="1:5">
      <c r="A151" s="26"/>
      <c r="C151" s="26"/>
      <c r="E151" s="26"/>
    </row>
    <row r="152" spans="1:5">
      <c r="A152" s="26"/>
      <c r="C152" s="26"/>
      <c r="E152" s="26"/>
    </row>
    <row r="153" spans="1:5">
      <c r="A153" s="26"/>
      <c r="C153" s="26"/>
      <c r="E153" s="26"/>
    </row>
    <row r="154" spans="1:5">
      <c r="A154" s="26"/>
      <c r="C154" s="26"/>
      <c r="E154" s="26"/>
    </row>
    <row r="155" spans="1:5">
      <c r="A155" s="26"/>
      <c r="C155" s="26"/>
      <c r="E155" s="26"/>
    </row>
    <row r="156" spans="1:5">
      <c r="A156" s="26"/>
      <c r="C156" s="26"/>
      <c r="E156" s="26"/>
    </row>
    <row r="157" spans="1:5">
      <c r="A157" s="26"/>
      <c r="C157" s="26"/>
      <c r="E157" s="26"/>
    </row>
    <row r="158" spans="1:5">
      <c r="A158" s="26"/>
      <c r="C158" s="26"/>
      <c r="E158" s="26"/>
    </row>
    <row r="159" spans="1:5">
      <c r="A159" s="26"/>
      <c r="C159" s="26"/>
      <c r="E159" s="26"/>
    </row>
    <row r="160" spans="1:5">
      <c r="A160" s="26"/>
      <c r="C160" s="26"/>
      <c r="E160" s="26"/>
    </row>
    <row r="161" spans="1:5">
      <c r="A161" s="26"/>
      <c r="C161" s="26"/>
      <c r="E161" s="26"/>
    </row>
    <row r="162" spans="1:5">
      <c r="A162" s="26"/>
      <c r="C162" s="26"/>
      <c r="E162" s="26"/>
    </row>
    <row r="163" spans="1:5">
      <c r="A163" s="26"/>
      <c r="C163" s="26"/>
      <c r="E163" s="26"/>
    </row>
    <row r="164" spans="1:5">
      <c r="A164" s="26"/>
      <c r="C164" s="26"/>
      <c r="E164" s="26"/>
    </row>
    <row r="165" spans="1:5">
      <c r="A165" s="26"/>
      <c r="C165" s="26"/>
      <c r="E165" s="26"/>
    </row>
    <row r="166" spans="1:5">
      <c r="A166" s="26"/>
      <c r="C166" s="26"/>
      <c r="E166" s="26"/>
    </row>
    <row r="167" spans="1:5">
      <c r="A167" s="26"/>
      <c r="C167" s="26"/>
      <c r="E167" s="26"/>
    </row>
    <row r="168" spans="1:5">
      <c r="A168" s="26"/>
      <c r="C168" s="26"/>
      <c r="E168" s="26"/>
    </row>
    <row r="169" spans="1:5">
      <c r="A169" s="26"/>
      <c r="C169" s="26"/>
      <c r="E169" s="26"/>
    </row>
    <row r="170" spans="1:5">
      <c r="A170" s="26"/>
      <c r="C170" s="26"/>
      <c r="E170" s="26"/>
    </row>
    <row r="171" spans="1:5">
      <c r="A171" s="26"/>
      <c r="C171" s="26"/>
      <c r="E171" s="26"/>
    </row>
    <row r="172" spans="1:5">
      <c r="A172" s="26"/>
      <c r="C172" s="26"/>
      <c r="E172" s="26"/>
    </row>
    <row r="173" spans="1:5">
      <c r="A173" s="26"/>
      <c r="C173" s="26"/>
      <c r="E173" s="26"/>
    </row>
    <row r="174" spans="1:5">
      <c r="A174" s="26"/>
      <c r="C174" s="26"/>
      <c r="E174" s="26"/>
    </row>
    <row r="175" spans="1:5">
      <c r="A175" s="26"/>
      <c r="C175" s="26"/>
      <c r="E175" s="26"/>
    </row>
    <row r="176" spans="1:5">
      <c r="A176" s="26"/>
      <c r="C176" s="26"/>
      <c r="E176" s="26"/>
    </row>
    <row r="177" spans="1:5">
      <c r="A177" s="26"/>
      <c r="C177" s="26"/>
      <c r="E177" s="26"/>
    </row>
    <row r="178" spans="1:5">
      <c r="A178" s="26"/>
      <c r="C178" s="26"/>
      <c r="E178" s="26"/>
    </row>
    <row r="179" spans="1:5">
      <c r="A179" s="26"/>
      <c r="C179" s="26"/>
      <c r="E179" s="26"/>
    </row>
    <row r="180" spans="1:5">
      <c r="A180" s="26"/>
      <c r="C180" s="26"/>
      <c r="E180" s="26"/>
    </row>
    <row r="181" spans="1:5">
      <c r="A181" s="26"/>
      <c r="C181" s="26"/>
      <c r="E181" s="26"/>
    </row>
    <row r="182" spans="1:5">
      <c r="A182" s="26"/>
      <c r="C182" s="26"/>
      <c r="E182" s="26"/>
    </row>
    <row r="183" spans="1:5">
      <c r="A183" s="26"/>
      <c r="C183" s="26"/>
      <c r="E183" s="26"/>
    </row>
    <row r="184" spans="1:5">
      <c r="A184" s="26"/>
      <c r="C184" s="26"/>
      <c r="E184" s="26"/>
    </row>
    <row r="185" spans="1:5">
      <c r="A185" s="26"/>
      <c r="C185" s="26"/>
      <c r="E185" s="26"/>
    </row>
    <row r="186" spans="1:5">
      <c r="A186" s="26"/>
      <c r="C186" s="26"/>
      <c r="E186" s="26"/>
    </row>
    <row r="187" spans="1:5">
      <c r="A187" s="26"/>
      <c r="C187" s="26"/>
      <c r="E187" s="26"/>
    </row>
    <row r="188" spans="1:5">
      <c r="A188" s="26"/>
      <c r="C188" s="26"/>
      <c r="E188" s="26"/>
    </row>
    <row r="189" spans="1:5">
      <c r="A189" s="26"/>
      <c r="C189" s="26"/>
      <c r="E189" s="26"/>
    </row>
    <row r="190" spans="1:5">
      <c r="A190" s="26"/>
      <c r="C190" s="26"/>
      <c r="E190" s="26"/>
    </row>
    <row r="191" spans="1:5">
      <c r="A191" s="26"/>
      <c r="C191" s="26"/>
      <c r="E191" s="26"/>
    </row>
    <row r="192" spans="1:5">
      <c r="A192" s="26"/>
      <c r="C192" s="26"/>
      <c r="E192" s="26"/>
    </row>
    <row r="193" spans="1:5">
      <c r="A193" s="26"/>
      <c r="C193" s="26"/>
      <c r="E193" s="26"/>
    </row>
    <row r="194" spans="1:5">
      <c r="A194" s="26"/>
      <c r="C194" s="26"/>
      <c r="E194" s="26"/>
    </row>
    <row r="195" spans="1:5">
      <c r="A195" s="26"/>
      <c r="C195" s="26"/>
      <c r="E195" s="26"/>
    </row>
    <row r="196" spans="1:5">
      <c r="A196" s="26"/>
      <c r="C196" s="26"/>
      <c r="E196" s="26"/>
    </row>
    <row r="197" spans="1:5">
      <c r="A197" s="26"/>
      <c r="C197" s="26"/>
      <c r="E197" s="26"/>
    </row>
    <row r="198" spans="1:5">
      <c r="A198" s="26"/>
      <c r="C198" s="26"/>
      <c r="E198" s="26"/>
    </row>
    <row r="199" spans="1:5">
      <c r="A199" s="26"/>
      <c r="C199" s="26"/>
      <c r="E199" s="26"/>
    </row>
    <row r="200" spans="1:5">
      <c r="A200" s="26"/>
      <c r="C200" s="26"/>
      <c r="E200" s="26"/>
    </row>
    <row r="201" spans="1:5">
      <c r="A201" s="26"/>
      <c r="C201" s="26"/>
      <c r="E201" s="26"/>
    </row>
    <row r="202" spans="1:5">
      <c r="A202" s="26"/>
      <c r="C202" s="26"/>
      <c r="E202" s="26"/>
    </row>
    <row r="203" spans="1:5">
      <c r="A203" s="26"/>
      <c r="C203" s="26"/>
      <c r="E203" s="26"/>
    </row>
    <row r="204" spans="1:5">
      <c r="A204" s="26"/>
      <c r="C204" s="26"/>
      <c r="E204" s="26"/>
    </row>
    <row r="205" spans="1:5">
      <c r="A205" s="26"/>
      <c r="C205" s="26"/>
      <c r="E205" s="26"/>
    </row>
    <row r="206" spans="1:5">
      <c r="A206" s="26"/>
      <c r="C206" s="26"/>
      <c r="E206" s="26"/>
    </row>
    <row r="207" spans="1:5">
      <c r="A207" s="26"/>
      <c r="C207" s="26"/>
      <c r="E207" s="26"/>
    </row>
    <row r="208" spans="1:5">
      <c r="A208" s="26"/>
      <c r="C208" s="26"/>
      <c r="E208" s="26"/>
    </row>
    <row r="209" spans="1:5">
      <c r="A209" s="26"/>
      <c r="C209" s="26"/>
      <c r="E209" s="26"/>
    </row>
    <row r="210" spans="1:5">
      <c r="A210" s="26"/>
      <c r="C210" s="26"/>
      <c r="E210" s="26"/>
    </row>
    <row r="211" spans="1:5">
      <c r="A211" s="26"/>
      <c r="C211" s="26"/>
      <c r="E211" s="26"/>
    </row>
    <row r="212" spans="1:5">
      <c r="A212" s="26"/>
      <c r="C212" s="26"/>
      <c r="E212" s="26"/>
    </row>
    <row r="213" spans="1:5">
      <c r="A213" s="26"/>
      <c r="C213" s="26"/>
      <c r="E213" s="26"/>
    </row>
    <row r="214" spans="1:5">
      <c r="A214" s="26"/>
      <c r="C214" s="26"/>
      <c r="E214" s="26"/>
    </row>
    <row r="215" spans="1:5">
      <c r="A215" s="26"/>
      <c r="C215" s="26"/>
      <c r="E215" s="26"/>
    </row>
    <row r="216" spans="1:5">
      <c r="A216" s="26"/>
      <c r="C216" s="26"/>
      <c r="E216" s="26"/>
    </row>
    <row r="217" spans="1:5">
      <c r="A217" s="26"/>
      <c r="C217" s="26"/>
      <c r="E217" s="26"/>
    </row>
    <row r="218" spans="1:5">
      <c r="A218" s="26"/>
      <c r="C218" s="26"/>
      <c r="E218" s="26"/>
    </row>
    <row r="219" spans="1:5">
      <c r="A219" s="26"/>
      <c r="C219" s="26"/>
      <c r="E219" s="26"/>
    </row>
    <row r="220" spans="1:5">
      <c r="A220" s="26"/>
      <c r="C220" s="26"/>
      <c r="E220" s="26"/>
    </row>
    <row r="221" spans="1:5">
      <c r="A221" s="26"/>
      <c r="C221" s="26"/>
      <c r="E221" s="26"/>
    </row>
    <row r="222" spans="1:5">
      <c r="A222" s="26"/>
      <c r="C222" s="26"/>
      <c r="E222" s="26"/>
    </row>
    <row r="223" spans="1:5">
      <c r="A223" s="26"/>
      <c r="C223" s="26"/>
      <c r="E223" s="26"/>
    </row>
    <row r="224" spans="1:5">
      <c r="A224" s="26"/>
      <c r="C224" s="26"/>
      <c r="E224" s="26"/>
    </row>
    <row r="225" spans="1:5">
      <c r="A225" s="26"/>
      <c r="C225" s="26"/>
      <c r="E225" s="26"/>
    </row>
    <row r="226" spans="1:5">
      <c r="A226" s="26"/>
      <c r="C226" s="26"/>
      <c r="E226" s="26"/>
    </row>
    <row r="227" spans="1:5">
      <c r="A227" s="26"/>
      <c r="C227" s="26"/>
      <c r="E227" s="26"/>
    </row>
    <row r="228" spans="1:5">
      <c r="A228" s="26"/>
      <c r="C228" s="26"/>
      <c r="E228" s="26"/>
    </row>
    <row r="229" spans="1:5">
      <c r="A229" s="26"/>
      <c r="C229" s="26"/>
      <c r="E229" s="26"/>
    </row>
    <row r="230" spans="1:5">
      <c r="A230" s="26"/>
      <c r="C230" s="26"/>
      <c r="E230" s="26"/>
    </row>
    <row r="231" spans="1:5">
      <c r="A231" s="26"/>
      <c r="C231" s="26"/>
      <c r="E231" s="26"/>
    </row>
    <row r="232" spans="1:5">
      <c r="A232" s="26"/>
      <c r="C232" s="26"/>
      <c r="E232" s="26"/>
    </row>
    <row r="233" spans="1:5">
      <c r="A233" s="26"/>
      <c r="C233" s="26"/>
      <c r="E233" s="26"/>
    </row>
    <row r="234" spans="1:5">
      <c r="A234" s="26"/>
      <c r="C234" s="26"/>
      <c r="E234" s="26"/>
    </row>
    <row r="235" spans="1:5">
      <c r="A235" s="26"/>
      <c r="C235" s="26"/>
      <c r="E235" s="26"/>
    </row>
    <row r="236" spans="1:5">
      <c r="A236" s="26"/>
      <c r="C236" s="26"/>
      <c r="E236" s="26"/>
    </row>
    <row r="237" spans="1:5">
      <c r="A237" s="26"/>
      <c r="C237" s="26"/>
      <c r="E237" s="26"/>
    </row>
    <row r="238" spans="1:5">
      <c r="A238" s="26"/>
      <c r="C238" s="26"/>
      <c r="E238" s="26"/>
    </row>
    <row r="239" spans="1:5">
      <c r="A239" s="26"/>
      <c r="C239" s="26"/>
      <c r="E239" s="26"/>
    </row>
    <row r="240" spans="1:5">
      <c r="A240" s="26"/>
      <c r="C240" s="26"/>
      <c r="E240" s="26"/>
    </row>
    <row r="241" spans="1:5">
      <c r="A241" s="26"/>
      <c r="C241" s="26"/>
      <c r="E241" s="26"/>
    </row>
    <row r="242" spans="1:5">
      <c r="A242" s="26"/>
      <c r="C242" s="26"/>
      <c r="E242" s="26"/>
    </row>
    <row r="243" spans="1:5">
      <c r="A243" s="26"/>
      <c r="C243" s="26"/>
      <c r="E243" s="26"/>
    </row>
    <row r="244" spans="1:5">
      <c r="A244" s="26"/>
      <c r="C244" s="26"/>
      <c r="E244" s="26"/>
    </row>
    <row r="245" spans="1:5">
      <c r="A245" s="26"/>
      <c r="C245" s="26"/>
      <c r="E245" s="26"/>
    </row>
    <row r="246" spans="1:5">
      <c r="A246" s="26"/>
      <c r="C246" s="26"/>
      <c r="E246" s="26"/>
    </row>
    <row r="247" spans="1:5">
      <c r="A247" s="26"/>
      <c r="C247" s="26"/>
      <c r="E247" s="26"/>
    </row>
    <row r="248" spans="1:5">
      <c r="A248" s="26"/>
      <c r="C248" s="26"/>
      <c r="E248" s="26"/>
    </row>
    <row r="249" spans="1:5">
      <c r="A249" s="26"/>
      <c r="C249" s="26"/>
      <c r="E249" s="26"/>
    </row>
    <row r="250" spans="1:5">
      <c r="A250" s="26"/>
      <c r="C250" s="26"/>
      <c r="E250" s="26"/>
    </row>
    <row r="251" spans="1:5">
      <c r="A251" s="26"/>
      <c r="C251" s="26"/>
      <c r="E251" s="26"/>
    </row>
    <row r="252" spans="1:5">
      <c r="A252" s="26"/>
      <c r="C252" s="26"/>
      <c r="E252" s="26"/>
    </row>
    <row r="253" spans="1:5">
      <c r="A253" s="26"/>
      <c r="C253" s="26"/>
      <c r="E253" s="26"/>
    </row>
    <row r="254" spans="1:5">
      <c r="A254" s="26"/>
      <c r="C254" s="26"/>
      <c r="E254" s="26"/>
    </row>
    <row r="255" spans="1:5">
      <c r="A255" s="26"/>
      <c r="C255" s="26"/>
      <c r="E255" s="26"/>
    </row>
    <row r="256" spans="1:5">
      <c r="A256" s="26"/>
      <c r="C256" s="26"/>
      <c r="E256" s="26"/>
    </row>
    <row r="257" spans="1:5">
      <c r="A257" s="26"/>
      <c r="C257" s="26"/>
      <c r="E257" s="26"/>
    </row>
    <row r="258" spans="1:5">
      <c r="A258" s="26"/>
      <c r="C258" s="26"/>
      <c r="E258" s="26"/>
    </row>
    <row r="259" spans="1:5">
      <c r="A259" s="26"/>
      <c r="C259" s="26"/>
      <c r="E259" s="26"/>
    </row>
    <row r="260" spans="1:5">
      <c r="A260" s="26"/>
      <c r="C260" s="26"/>
      <c r="E260" s="26"/>
    </row>
    <row r="261" spans="1:5">
      <c r="A261" s="26"/>
      <c r="C261" s="26"/>
      <c r="E261" s="26"/>
    </row>
    <row r="262" spans="1:5">
      <c r="A262" s="26"/>
      <c r="C262" s="26"/>
      <c r="E262" s="26"/>
    </row>
    <row r="263" spans="1:5">
      <c r="A263" s="26"/>
      <c r="C263" s="26"/>
      <c r="E263" s="26"/>
    </row>
    <row r="264" spans="1:5">
      <c r="A264" s="26"/>
      <c r="C264" s="26"/>
      <c r="E264" s="26"/>
    </row>
    <row r="265" spans="1:5">
      <c r="A265" s="26"/>
      <c r="C265" s="26"/>
      <c r="E265" s="26"/>
    </row>
    <row r="266" spans="1:5">
      <c r="A266" s="26"/>
      <c r="C266" s="26"/>
      <c r="E266" s="26"/>
    </row>
    <row r="267" spans="1:5">
      <c r="A267" s="26"/>
      <c r="C267" s="26"/>
      <c r="E267" s="26"/>
    </row>
    <row r="268" spans="1:5">
      <c r="A268" s="26"/>
      <c r="C268" s="26"/>
      <c r="E268" s="26"/>
    </row>
    <row r="269" spans="1:5">
      <c r="A269" s="26"/>
      <c r="C269" s="26"/>
      <c r="E269" s="26"/>
    </row>
    <row r="270" spans="1:5">
      <c r="A270" s="26"/>
      <c r="C270" s="26"/>
      <c r="E270" s="26"/>
    </row>
    <row r="271" spans="1:5">
      <c r="A271" s="26"/>
      <c r="C271" s="26"/>
      <c r="E271" s="26"/>
    </row>
    <row r="272" spans="1:5">
      <c r="A272" s="26"/>
      <c r="C272" s="26"/>
      <c r="E272" s="26"/>
    </row>
    <row r="273" spans="1:5">
      <c r="A273" s="26"/>
      <c r="C273" s="26"/>
      <c r="E273" s="26"/>
    </row>
    <row r="274" spans="1:5">
      <c r="A274" s="26"/>
      <c r="C274" s="26"/>
      <c r="E274" s="26"/>
    </row>
    <row r="275" spans="1:5">
      <c r="A275" s="26"/>
      <c r="C275" s="26"/>
      <c r="E275" s="26"/>
    </row>
    <row r="276" spans="1:5">
      <c r="A276" s="26"/>
      <c r="C276" s="26"/>
      <c r="E276" s="26"/>
    </row>
    <row r="277" spans="1:5">
      <c r="A277" s="26"/>
      <c r="C277" s="26"/>
      <c r="E277" s="26"/>
    </row>
    <row r="278" spans="1:5">
      <c r="A278" s="26"/>
      <c r="C278" s="26"/>
      <c r="E278" s="26"/>
    </row>
    <row r="279" spans="1:5">
      <c r="A279" s="26"/>
      <c r="C279" s="26"/>
      <c r="E279" s="26"/>
    </row>
    <row r="280" spans="1:5">
      <c r="A280" s="26"/>
      <c r="C280" s="26"/>
      <c r="E280" s="26"/>
    </row>
    <row r="281" spans="1:5">
      <c r="A281" s="26"/>
      <c r="C281" s="26"/>
      <c r="E281" s="26"/>
    </row>
    <row r="282" spans="1:5">
      <c r="A282" s="26"/>
      <c r="C282" s="26"/>
      <c r="E282" s="26"/>
    </row>
    <row r="283" spans="1:5">
      <c r="A283" s="26"/>
      <c r="C283" s="26"/>
      <c r="E283" s="26"/>
    </row>
    <row r="284" spans="1:5">
      <c r="A284" s="26"/>
      <c r="C284" s="26"/>
      <c r="E284" s="26"/>
    </row>
    <row r="285" spans="1:5">
      <c r="A285" s="26"/>
      <c r="C285" s="26"/>
      <c r="E285" s="26"/>
    </row>
    <row r="286" spans="1:5">
      <c r="A286" s="26"/>
      <c r="C286" s="26"/>
      <c r="E286" s="26"/>
    </row>
    <row r="287" spans="1:5">
      <c r="A287" s="26"/>
      <c r="C287" s="26"/>
      <c r="E287" s="26"/>
    </row>
    <row r="288" spans="1:5">
      <c r="A288" s="26"/>
      <c r="C288" s="26"/>
      <c r="E288" s="26"/>
    </row>
    <row r="289" spans="1:5">
      <c r="A289" s="26"/>
      <c r="C289" s="26"/>
      <c r="E289" s="26"/>
    </row>
    <row r="290" spans="1:5">
      <c r="A290" s="26"/>
      <c r="C290" s="26"/>
      <c r="E290" s="26"/>
    </row>
    <row r="291" spans="1:5">
      <c r="A291" s="26"/>
      <c r="C291" s="26"/>
      <c r="E291" s="26"/>
    </row>
    <row r="292" spans="1:5">
      <c r="A292" s="26"/>
      <c r="C292" s="26"/>
      <c r="E292" s="26"/>
    </row>
    <row r="293" spans="1:5">
      <c r="A293" s="26"/>
      <c r="C293" s="26"/>
      <c r="E293" s="26"/>
    </row>
    <row r="294" spans="1:5">
      <c r="A294" s="26"/>
      <c r="C294" s="26"/>
      <c r="E294" s="26"/>
    </row>
    <row r="295" spans="1:5">
      <c r="A295" s="26"/>
      <c r="C295" s="26"/>
      <c r="E295" s="26"/>
    </row>
    <row r="296" spans="1:5">
      <c r="A296" s="26"/>
      <c r="C296" s="26"/>
      <c r="E296" s="26"/>
    </row>
    <row r="297" spans="1:5">
      <c r="A297" s="26"/>
      <c r="C297" s="26"/>
      <c r="E297" s="26"/>
    </row>
    <row r="298" spans="1:5">
      <c r="A298" s="26"/>
      <c r="C298" s="26"/>
      <c r="E298" s="26"/>
    </row>
    <row r="299" spans="1:5">
      <c r="A299" s="26"/>
      <c r="C299" s="26"/>
      <c r="E299" s="26"/>
    </row>
    <row r="300" spans="1:5">
      <c r="A300" s="26"/>
      <c r="C300" s="26"/>
      <c r="E300" s="26"/>
    </row>
    <row r="301" spans="1:5">
      <c r="A301" s="26"/>
      <c r="C301" s="26"/>
      <c r="E301" s="26"/>
    </row>
    <row r="302" spans="1:5">
      <c r="A302" s="26"/>
      <c r="C302" s="26"/>
      <c r="E302" s="26"/>
    </row>
    <row r="303" spans="1:5">
      <c r="A303" s="26"/>
      <c r="C303" s="26"/>
      <c r="E303" s="26"/>
    </row>
    <row r="304" spans="1:5">
      <c r="A304" s="26"/>
      <c r="C304" s="26"/>
      <c r="E304" s="26"/>
    </row>
    <row r="305" spans="1:5">
      <c r="A305" s="26"/>
      <c r="C305" s="26"/>
      <c r="E305" s="26"/>
    </row>
    <row r="306" spans="1:5">
      <c r="A306" s="26"/>
      <c r="C306" s="26"/>
      <c r="E306" s="26"/>
    </row>
    <row r="307" spans="1:5">
      <c r="A307" s="26"/>
      <c r="C307" s="26"/>
      <c r="E307" s="26"/>
    </row>
    <row r="308" spans="1:5">
      <c r="A308" s="26"/>
      <c r="C308" s="26"/>
      <c r="E308" s="26"/>
    </row>
    <row r="309" spans="1:5">
      <c r="A309" s="26"/>
      <c r="C309" s="26"/>
      <c r="E309" s="26"/>
    </row>
    <row r="310" spans="1:5">
      <c r="A310" s="26"/>
      <c r="C310" s="26"/>
      <c r="E310" s="26"/>
    </row>
    <row r="311" spans="1:5">
      <c r="A311" s="26"/>
      <c r="C311" s="26"/>
      <c r="E311" s="26"/>
    </row>
    <row r="312" spans="1:5">
      <c r="A312" s="26"/>
      <c r="C312" s="26"/>
      <c r="E312" s="26"/>
    </row>
    <row r="313" spans="1:5">
      <c r="A313" s="26"/>
      <c r="C313" s="26"/>
      <c r="E313" s="26"/>
    </row>
    <row r="314" spans="1:5">
      <c r="A314" s="26"/>
      <c r="C314" s="26"/>
      <c r="E314" s="26"/>
    </row>
    <row r="315" spans="1:5">
      <c r="A315" s="26"/>
      <c r="C315" s="26"/>
      <c r="E315" s="26"/>
    </row>
    <row r="316" spans="1:5">
      <c r="A316" s="26"/>
      <c r="C316" s="26"/>
      <c r="E316" s="26"/>
    </row>
    <row r="317" spans="1:5">
      <c r="A317" s="26"/>
      <c r="C317" s="26"/>
      <c r="E317" s="26"/>
    </row>
    <row r="318" spans="1:5">
      <c r="A318" s="26"/>
      <c r="C318" s="26"/>
      <c r="E318" s="26"/>
    </row>
    <row r="319" spans="1:5">
      <c r="A319" s="26"/>
      <c r="C319" s="26"/>
      <c r="E319" s="26"/>
    </row>
    <row r="320" spans="1:5">
      <c r="A320" s="26"/>
      <c r="C320" s="26"/>
      <c r="E320" s="26"/>
    </row>
    <row r="321" spans="1:5">
      <c r="A321" s="26"/>
      <c r="C321" s="26"/>
      <c r="E321" s="26"/>
    </row>
    <row r="322" spans="1:5">
      <c r="A322" s="26"/>
      <c r="C322" s="26"/>
      <c r="E322" s="26"/>
    </row>
    <row r="323" spans="1:5">
      <c r="A323" s="26"/>
      <c r="C323" s="26"/>
      <c r="E323" s="26"/>
    </row>
    <row r="324" spans="1:5">
      <c r="A324" s="26"/>
      <c r="C324" s="26"/>
      <c r="E324" s="26"/>
    </row>
    <row r="325" spans="1:5">
      <c r="A325" s="26"/>
      <c r="C325" s="26"/>
      <c r="E325" s="26"/>
    </row>
    <row r="326" spans="1:5">
      <c r="A326" s="26"/>
      <c r="C326" s="26"/>
      <c r="E326" s="26"/>
    </row>
    <row r="327" spans="1:5">
      <c r="A327" s="26"/>
      <c r="C327" s="26"/>
      <c r="E327" s="26"/>
    </row>
    <row r="328" spans="1:5">
      <c r="A328" s="26"/>
      <c r="C328" s="26"/>
      <c r="E328" s="26"/>
    </row>
    <row r="329" spans="1:5">
      <c r="A329" s="26"/>
      <c r="C329" s="26"/>
      <c r="E329" s="26"/>
    </row>
    <row r="330" spans="1:5">
      <c r="A330" s="26"/>
      <c r="C330" s="26"/>
      <c r="E330" s="26"/>
    </row>
    <row r="331" spans="1:5">
      <c r="A331" s="26"/>
      <c r="C331" s="26"/>
      <c r="E331" s="26"/>
    </row>
    <row r="332" spans="1:5">
      <c r="A332" s="26"/>
      <c r="C332" s="26"/>
      <c r="E332" s="26"/>
    </row>
    <row r="333" spans="1:5">
      <c r="A333" s="26"/>
      <c r="C333" s="26"/>
      <c r="E333" s="26"/>
    </row>
    <row r="334" spans="1:5">
      <c r="A334" s="26"/>
      <c r="C334" s="26"/>
      <c r="E334" s="26"/>
    </row>
    <row r="335" spans="1:5">
      <c r="A335" s="26"/>
      <c r="C335" s="26"/>
      <c r="E335" s="26"/>
    </row>
    <row r="336" spans="1:5">
      <c r="A336" s="26"/>
      <c r="C336" s="26"/>
      <c r="E336" s="26"/>
    </row>
    <row r="337" spans="1:5">
      <c r="A337" s="26"/>
      <c r="C337" s="26"/>
      <c r="E337" s="26"/>
    </row>
    <row r="338" spans="1:5">
      <c r="A338" s="26"/>
      <c r="C338" s="26"/>
      <c r="E338" s="26"/>
    </row>
    <row r="339" spans="1:5">
      <c r="A339" s="26"/>
      <c r="C339" s="26"/>
      <c r="E339" s="26"/>
    </row>
    <row r="340" spans="1:5">
      <c r="A340" s="26"/>
      <c r="C340" s="26"/>
      <c r="E340" s="26"/>
    </row>
    <row r="341" spans="1:5">
      <c r="A341" s="26"/>
      <c r="C341" s="26"/>
      <c r="E341" s="26"/>
    </row>
    <row r="342" spans="1:5">
      <c r="A342" s="26"/>
      <c r="C342" s="26"/>
      <c r="E342" s="26"/>
    </row>
    <row r="343" spans="1:5">
      <c r="A343" s="26"/>
      <c r="C343" s="26"/>
      <c r="E343" s="26"/>
    </row>
    <row r="344" spans="1:5">
      <c r="A344" s="26"/>
      <c r="C344" s="26"/>
      <c r="E344" s="26"/>
    </row>
    <row r="345" spans="1:5">
      <c r="A345" s="26"/>
      <c r="C345" s="26"/>
      <c r="E345" s="26"/>
    </row>
    <row r="346" spans="1:5">
      <c r="A346" s="26"/>
      <c r="C346" s="26"/>
      <c r="E346" s="26"/>
    </row>
    <row r="347" spans="1:5">
      <c r="A347" s="26"/>
      <c r="C347" s="26"/>
      <c r="E347" s="26"/>
    </row>
    <row r="348" spans="1:5">
      <c r="A348" s="26"/>
      <c r="C348" s="26"/>
      <c r="E348" s="26"/>
    </row>
    <row r="349" spans="1:5">
      <c r="A349" s="26"/>
      <c r="C349" s="26"/>
      <c r="E349" s="26"/>
    </row>
    <row r="350" spans="1:5">
      <c r="A350" s="26"/>
      <c r="C350" s="26"/>
      <c r="E350" s="26"/>
    </row>
    <row r="351" spans="1:5">
      <c r="A351" s="26"/>
      <c r="C351" s="26"/>
      <c r="E351" s="26"/>
    </row>
    <row r="352" spans="1:5">
      <c r="A352" s="26"/>
      <c r="C352" s="26"/>
      <c r="E352" s="26"/>
    </row>
    <row r="353" spans="1:5">
      <c r="A353" s="26"/>
      <c r="C353" s="26"/>
      <c r="E353" s="26"/>
    </row>
    <row r="354" spans="1:5">
      <c r="A354" s="26"/>
      <c r="C354" s="26"/>
      <c r="E354" s="26"/>
    </row>
    <row r="355" spans="1:5">
      <c r="A355" s="26"/>
      <c r="C355" s="26"/>
      <c r="E355" s="26"/>
    </row>
    <row r="356" spans="1:5">
      <c r="A356" s="26"/>
      <c r="C356" s="26"/>
      <c r="E356" s="26"/>
    </row>
    <row r="357" spans="1:5">
      <c r="A357" s="26"/>
      <c r="C357" s="26"/>
      <c r="E357" s="26"/>
    </row>
    <row r="358" spans="1:5">
      <c r="A358" s="26"/>
      <c r="C358" s="26"/>
      <c r="E358" s="26"/>
    </row>
    <row r="359" spans="1:5">
      <c r="A359" s="26"/>
      <c r="C359" s="26"/>
      <c r="E359" s="26"/>
    </row>
    <row r="360" spans="1:5">
      <c r="A360" s="26"/>
      <c r="C360" s="26"/>
      <c r="E360" s="26"/>
    </row>
    <row r="361" spans="1:5">
      <c r="A361" s="26"/>
      <c r="C361" s="26"/>
      <c r="E361" s="26"/>
    </row>
    <row r="362" spans="1:5">
      <c r="A362" s="26"/>
      <c r="C362" s="26"/>
      <c r="E362" s="26"/>
    </row>
    <row r="363" spans="1:5">
      <c r="A363" s="26"/>
      <c r="C363" s="26"/>
      <c r="E363" s="26"/>
    </row>
    <row r="364" spans="1:5">
      <c r="A364" s="26"/>
      <c r="C364" s="26"/>
      <c r="E364" s="26"/>
    </row>
    <row r="365" spans="1:5">
      <c r="A365" s="26"/>
      <c r="C365" s="26"/>
      <c r="E365" s="26"/>
    </row>
    <row r="366" spans="1:5">
      <c r="A366" s="26"/>
      <c r="C366" s="26"/>
      <c r="E366" s="26"/>
    </row>
    <row r="367" spans="1:5">
      <c r="A367" s="26"/>
      <c r="C367" s="26"/>
      <c r="E367" s="26"/>
    </row>
    <row r="368" spans="1:5">
      <c r="A368" s="26"/>
      <c r="C368" s="26"/>
      <c r="E368" s="26"/>
    </row>
    <row r="369" spans="1:5">
      <c r="A369" s="26"/>
      <c r="C369" s="26"/>
      <c r="E369" s="26"/>
    </row>
    <row r="370" spans="1:5">
      <c r="A370" s="26"/>
      <c r="C370" s="26"/>
      <c r="E370" s="26"/>
    </row>
    <row r="371" spans="1:5">
      <c r="A371" s="26"/>
      <c r="C371" s="26"/>
      <c r="E371" s="26"/>
    </row>
    <row r="372" spans="1:5">
      <c r="A372" s="26"/>
      <c r="C372" s="26"/>
      <c r="E372" s="26"/>
    </row>
    <row r="373" spans="1:5">
      <c r="A373" s="26"/>
      <c r="C373" s="26"/>
      <c r="E373" s="26"/>
    </row>
    <row r="374" spans="1:5">
      <c r="A374" s="26"/>
      <c r="C374" s="26"/>
      <c r="E374" s="26"/>
    </row>
    <row r="375" spans="1:5">
      <c r="A375" s="26"/>
      <c r="C375" s="26"/>
      <c r="E375" s="26"/>
    </row>
    <row r="376" spans="1:5">
      <c r="A376" s="26"/>
      <c r="C376" s="26"/>
      <c r="E376" s="26"/>
    </row>
    <row r="377" spans="1:5">
      <c r="A377" s="26"/>
      <c r="C377" s="26"/>
      <c r="E377" s="26"/>
    </row>
    <row r="378" spans="1:5">
      <c r="A378" s="26"/>
      <c r="C378" s="26"/>
      <c r="E378" s="26"/>
    </row>
    <row r="379" spans="1:5">
      <c r="A379" s="26"/>
      <c r="C379" s="26"/>
      <c r="E379" s="26"/>
    </row>
    <row r="380" spans="1:5">
      <c r="A380" s="26"/>
      <c r="C380" s="26"/>
      <c r="E380" s="26"/>
    </row>
    <row r="381" spans="1:5">
      <c r="A381" s="26"/>
      <c r="C381" s="26"/>
      <c r="E381" s="26"/>
    </row>
    <row r="382" spans="1:5">
      <c r="A382" s="26"/>
      <c r="C382" s="26"/>
      <c r="E382" s="26"/>
    </row>
    <row r="383" spans="1:5">
      <c r="A383" s="26"/>
      <c r="C383" s="26"/>
      <c r="E383" s="26"/>
    </row>
    <row r="384" spans="1:5">
      <c r="A384" s="26"/>
      <c r="C384" s="26"/>
      <c r="E384" s="26"/>
    </row>
    <row r="385" spans="1:5">
      <c r="A385" s="26"/>
      <c r="C385" s="26"/>
      <c r="E385" s="26"/>
    </row>
    <row r="386" spans="1:5">
      <c r="A386" s="26"/>
      <c r="C386" s="26"/>
      <c r="E386" s="26"/>
    </row>
    <row r="387" spans="1:5">
      <c r="A387" s="26"/>
      <c r="C387" s="26"/>
      <c r="E387" s="26"/>
    </row>
    <row r="388" spans="1:5">
      <c r="A388" s="26"/>
      <c r="C388" s="26"/>
      <c r="E388" s="26"/>
    </row>
    <row r="389" spans="1:5">
      <c r="A389" s="26"/>
      <c r="C389" s="26"/>
      <c r="E389" s="26"/>
    </row>
    <row r="390" spans="1:5">
      <c r="A390" s="26"/>
      <c r="C390" s="26"/>
      <c r="E390" s="26"/>
    </row>
    <row r="391" spans="1:5">
      <c r="A391" s="26"/>
      <c r="C391" s="26"/>
      <c r="E391" s="26"/>
    </row>
    <row r="392" spans="1:5">
      <c r="A392" s="26"/>
      <c r="C392" s="26"/>
      <c r="E392" s="26"/>
    </row>
    <row r="393" spans="1:5">
      <c r="A393" s="26"/>
      <c r="C393" s="26"/>
      <c r="E393" s="26"/>
    </row>
    <row r="394" spans="1:5">
      <c r="A394" s="26"/>
      <c r="C394" s="26"/>
      <c r="E394" s="26"/>
    </row>
    <row r="395" spans="1:5">
      <c r="A395" s="26"/>
      <c r="C395" s="26"/>
      <c r="E395" s="26"/>
    </row>
    <row r="396" spans="1:5">
      <c r="A396" s="26"/>
      <c r="C396" s="26"/>
      <c r="E396" s="26"/>
    </row>
    <row r="397" spans="1:5">
      <c r="A397" s="26"/>
      <c r="C397" s="26"/>
      <c r="E397" s="26"/>
    </row>
    <row r="398" spans="1:5">
      <c r="A398" s="26"/>
      <c r="C398" s="26"/>
      <c r="E398" s="26"/>
    </row>
    <row r="399" spans="1:5">
      <c r="A399" s="26"/>
      <c r="C399" s="26"/>
      <c r="E399" s="26"/>
    </row>
    <row r="400" spans="1:5">
      <c r="A400" s="26"/>
      <c r="C400" s="26"/>
      <c r="E400" s="26"/>
    </row>
    <row r="401" spans="1:5">
      <c r="A401" s="26"/>
      <c r="C401" s="26"/>
      <c r="E401" s="26"/>
    </row>
    <row r="402" spans="1:5">
      <c r="A402" s="26"/>
      <c r="C402" s="26"/>
      <c r="E402" s="26"/>
    </row>
    <row r="403" spans="1:5">
      <c r="A403" s="26"/>
      <c r="C403" s="26"/>
      <c r="E403" s="26"/>
    </row>
    <row r="404" spans="1:5">
      <c r="A404" s="26"/>
      <c r="C404" s="26"/>
      <c r="E404" s="26"/>
    </row>
    <row r="405" spans="1:5">
      <c r="A405" s="26"/>
      <c r="C405" s="26"/>
      <c r="E405" s="26"/>
    </row>
    <row r="406" spans="1:5">
      <c r="A406" s="26"/>
      <c r="C406" s="26"/>
      <c r="E406" s="26"/>
    </row>
    <row r="407" spans="1:5">
      <c r="A407" s="26"/>
      <c r="C407" s="26"/>
      <c r="E407" s="26"/>
    </row>
    <row r="408" spans="1:5">
      <c r="A408" s="26"/>
      <c r="C408" s="26"/>
      <c r="E408" s="26"/>
    </row>
    <row r="409" spans="1:5">
      <c r="A409" s="26"/>
      <c r="C409" s="26"/>
      <c r="E409" s="26"/>
    </row>
    <row r="410" spans="1:5">
      <c r="A410" s="26"/>
      <c r="C410" s="26"/>
      <c r="E410" s="26"/>
    </row>
    <row r="411" spans="1:5">
      <c r="A411" s="26"/>
      <c r="C411" s="26"/>
      <c r="E411" s="26"/>
    </row>
  </sheetData>
  <phoneticPr fontId="0" type="noConversion"/>
  <pageMargins left="0.78740157480314965" right="0.78740157480314965" top="0.47244094488188981" bottom="0.43307086614173229" header="0.27559055118110237" footer="0.22"/>
  <pageSetup paperSize="9" scale="93" orientation="portrait" blackAndWhite="1" horizontalDpi="4294967292" r:id="rId1"/>
  <headerFooter alignWithMargins="0">
    <oddHeader>&amp;L&amp;"Univers,Vet Cursief"&amp;14Kengetallen</oddHeader>
    <oddFooter>&amp;L&amp;"Times New Roman,Standaard"&amp;D&amp;C&amp;"Times New Roman,Standaard"&amp;P / &amp;N&amp;R&amp;"Times New Roman,Standaard"&amp;A</oddFooter>
  </headerFooter>
  <rowBreaks count="2" manualBreakCount="2">
    <brk id="49" max="5" man="1"/>
    <brk id="10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6152" r:id="rId4" name="Button 8">
              <controlPr defaultSize="0" print="0" autoFill="0" autoLine="0" autoPict="0" macro="[0]!home">
                <anchor moveWithCells="1" sizeWithCells="1">
                  <from>
                    <xdr:col>2</xdr:col>
                    <xdr:colOff>114300</xdr:colOff>
                    <xdr:row>109</xdr:row>
                    <xdr:rowOff>7620</xdr:rowOff>
                  </from>
                  <to>
                    <xdr:col>3</xdr:col>
                    <xdr:colOff>693420</xdr:colOff>
                    <xdr:row>111</xdr:row>
                    <xdr:rowOff>99060</xdr:rowOff>
                  </to>
                </anchor>
              </controlPr>
            </control>
          </mc:Choice>
        </mc:AlternateContent>
        <mc:AlternateContent xmlns:mc="http://schemas.openxmlformats.org/markup-compatibility/2006">
          <mc:Choice Requires="x14">
            <control shapeId="6153" r:id="rId5" name="Button 9">
              <controlPr defaultSize="0" print="0" autoFill="0" autoLine="0" autoPict="0" macro="[0]!Printen_kengetallen">
                <anchor moveWithCells="1" sizeWithCells="1">
                  <from>
                    <xdr:col>0</xdr:col>
                    <xdr:colOff>655320</xdr:colOff>
                    <xdr:row>109</xdr:row>
                    <xdr:rowOff>0</xdr:rowOff>
                  </from>
                  <to>
                    <xdr:col>1</xdr:col>
                    <xdr:colOff>220980</xdr:colOff>
                    <xdr:row>111</xdr:row>
                    <xdr:rowOff>60960</xdr:rowOff>
                  </to>
                </anchor>
              </controlPr>
            </control>
          </mc:Choice>
        </mc:AlternateContent>
        <mc:AlternateContent xmlns:mc="http://schemas.openxmlformats.org/markup-compatibility/2006">
          <mc:Choice Requires="x14">
            <control shapeId="6154" r:id="rId6" name="Button 10">
              <controlPr defaultSize="0" print="0" autoFill="0" autoLine="0" autoPict="0" macro="[0]!Printen_kengetallen">
                <anchor moveWithCells="1" sizeWithCells="1">
                  <from>
                    <xdr:col>6</xdr:col>
                    <xdr:colOff>213360</xdr:colOff>
                    <xdr:row>0</xdr:row>
                    <xdr:rowOff>68580</xdr:rowOff>
                  </from>
                  <to>
                    <xdr:col>7</xdr:col>
                    <xdr:colOff>655320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21</vt:i4>
      </vt:variant>
    </vt:vector>
  </HeadingPairs>
  <TitlesOfParts>
    <vt:vector size="35" baseType="lpstr">
      <vt:lpstr>Opening</vt:lpstr>
      <vt:lpstr>Algemeen</vt:lpstr>
      <vt:lpstr>cultuur en bouwkavels</vt:lpstr>
      <vt:lpstr>gebouwen en vaste installaties</vt:lpstr>
      <vt:lpstr>werktuigen en inventaris</vt:lpstr>
      <vt:lpstr>Resultatenrekening</vt:lpstr>
      <vt:lpstr>Investeringen</vt:lpstr>
      <vt:lpstr>Kengetallen</vt:lpstr>
      <vt:lpstr>samenstelling lening, krediet</vt:lpstr>
      <vt:lpstr>inkomensbegrippen, besparingen</vt:lpstr>
      <vt:lpstr>liquiditeitspositie</vt:lpstr>
      <vt:lpstr>Balans</vt:lpstr>
      <vt:lpstr>Blad3</vt:lpstr>
      <vt:lpstr>Blad1</vt:lpstr>
      <vt:lpstr>_alg1</vt:lpstr>
      <vt:lpstr>_alg2</vt:lpstr>
      <vt:lpstr>_inv1</vt:lpstr>
      <vt:lpstr>_inv2</vt:lpstr>
      <vt:lpstr>_ken1</vt:lpstr>
      <vt:lpstr>_ken2</vt:lpstr>
      <vt:lpstr>Algemeen!Afdrukbereik</vt:lpstr>
      <vt:lpstr>Balans!Afdrukbereik</vt:lpstr>
      <vt:lpstr>Investeringen!Afdrukbereik</vt:lpstr>
      <vt:lpstr>Kengetallen!Afdrukbereik</vt:lpstr>
      <vt:lpstr>Resultatenrekening!Afdrukbereik</vt:lpstr>
      <vt:lpstr>afschrijvingen</vt:lpstr>
      <vt:lpstr>algemeen</vt:lpstr>
      <vt:lpstr>balans</vt:lpstr>
      <vt:lpstr>bedr</vt:lpstr>
      <vt:lpstr>Inves_afschr</vt:lpstr>
      <vt:lpstr>kengetal</vt:lpstr>
      <vt:lpstr>NBarbeid</vt:lpstr>
      <vt:lpstr>opening</vt:lpstr>
      <vt:lpstr>resultatenrekening</vt:lpstr>
      <vt:lpstr>vak</vt:lpstr>
    </vt:vector>
  </TitlesOfParts>
  <Company>CUMELA Nederland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Invoermodel</dc:title>
  <dc:subject>Model t.b.v. het bedrijfseconomisch onderzoek agrarische loonbedrijven</dc:subject>
  <dc:creator>Toon van de Wetering</dc:creator>
  <cp:lastModifiedBy>Elon van  Erp</cp:lastModifiedBy>
  <cp:lastPrinted>2013-02-01T13:08:10Z</cp:lastPrinted>
  <dcterms:created xsi:type="dcterms:W3CDTF">1998-11-10T14:15:53Z</dcterms:created>
  <dcterms:modified xsi:type="dcterms:W3CDTF">2016-11-11T10:40:12Z</dcterms:modified>
</cp:coreProperties>
</file>